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dzinskaa\Desktop\"/>
    </mc:Choice>
  </mc:AlternateContent>
  <xr:revisionPtr revIDLastSave="0" documentId="13_ncr:1_{B69D07E4-CAE6-4EC3-8599-363FEC784B97}" xr6:coauthVersionLast="45" xr6:coauthVersionMax="45" xr10:uidLastSave="{00000000-0000-0000-0000-000000000000}"/>
  <bookViews>
    <workbookView xWindow="4170" yWindow="3375" windowWidth="18900" windowHeight="11055" xr2:uid="{00000000-000D-0000-FFFF-FFFF00000000}"/>
  </bookViews>
  <sheets>
    <sheet name="Arkusz1" sheetId="1" r:id="rId1"/>
  </sheets>
  <definedNames>
    <definedName name="_xlnm._FilterDatabase" localSheetId="0" hidden="1">Arkusz1!$B$4:$H$4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9" i="1" l="1"/>
  <c r="G132" i="1"/>
  <c r="G93" i="1"/>
  <c r="G92" i="1"/>
  <c r="G88" i="1"/>
  <c r="G78" i="1"/>
  <c r="G63" i="1"/>
  <c r="G65" i="1"/>
  <c r="G39" i="1"/>
  <c r="G38" i="1"/>
  <c r="G174" i="1" l="1"/>
  <c r="G169" i="1"/>
  <c r="G166" i="1"/>
  <c r="G164" i="1"/>
  <c r="G163" i="1"/>
  <c r="G161" i="1"/>
  <c r="G168" i="1"/>
  <c r="G157" i="1"/>
  <c r="G156" i="1"/>
  <c r="G160" i="1" l="1"/>
  <c r="G155" i="1"/>
  <c r="G154" i="1"/>
  <c r="G152" i="1"/>
  <c r="G153" i="1"/>
  <c r="G151" i="1"/>
  <c r="G150" i="1"/>
  <c r="G145" i="1"/>
  <c r="G143" i="1"/>
  <c r="G135" i="1"/>
  <c r="G147" i="1"/>
  <c r="G108" i="1"/>
  <c r="G130" i="1" l="1"/>
  <c r="G124" i="1"/>
  <c r="G127" i="1"/>
  <c r="G126" i="1"/>
  <c r="G129" i="1"/>
  <c r="G117" i="1" l="1"/>
  <c r="G110" i="1"/>
  <c r="G111" i="1"/>
  <c r="G109" i="1"/>
  <c r="G100" i="1" l="1"/>
  <c r="G94" i="1"/>
  <c r="G86" i="1"/>
  <c r="G81" i="1"/>
  <c r="G82" i="1"/>
  <c r="G83" i="1"/>
  <c r="G68" i="1" l="1"/>
  <c r="G60" i="1"/>
  <c r="G55" i="1"/>
  <c r="G62" i="1"/>
  <c r="G58" i="1" l="1"/>
  <c r="G49" i="1"/>
  <c r="G45" i="1"/>
  <c r="G43" i="1"/>
  <c r="G42" i="1"/>
  <c r="G33" i="1" l="1"/>
  <c r="G32" i="1"/>
  <c r="G30" i="1"/>
  <c r="G23" i="1"/>
  <c r="G22" i="1"/>
</calcChain>
</file>

<file path=xl/sharedStrings.xml><?xml version="1.0" encoding="utf-8"?>
<sst xmlns="http://schemas.openxmlformats.org/spreadsheetml/2006/main" count="686" uniqueCount="464">
  <si>
    <t>Data zawarcia umowy</t>
  </si>
  <si>
    <t>Numer umowy</t>
  </si>
  <si>
    <t>Data obowiązywania umowy</t>
  </si>
  <si>
    <t>Przedmiot umowy</t>
  </si>
  <si>
    <t>Nazwa kontrahenta</t>
  </si>
  <si>
    <t xml:space="preserve">Wartość umowy (brutto) </t>
  </si>
  <si>
    <t>Rodzaj zamówienia publicznego</t>
  </si>
  <si>
    <t>dostawa</t>
  </si>
  <si>
    <t>usługa</t>
  </si>
  <si>
    <t>Lp.</t>
  </si>
  <si>
    <t>2019/001/RIR-2212/III/7/19</t>
  </si>
  <si>
    <t>Opracowanie dokumentacji projektowej: Zadanie 1 - Przebudowa belki suwnicowej w budynku kratowni oczyszczalni, Zadanie 2 - Wyjście ewakuacyjne ze sterowni w budynku spalarni osadów</t>
  </si>
  <si>
    <t>EKOTECHNIKA Stefan Dominikowski, 10-711 Olsztyn, ul. Tęczowa 11</t>
  </si>
  <si>
    <t>2019/002/RL-01/19</t>
  </si>
  <si>
    <t>Ręczniki papierowe i papier toaletowy</t>
  </si>
  <si>
    <t>OPTIMA Olsztyn Sp.z o.o., 10-603 Olsztyn, ul. Metalowa 4</t>
  </si>
  <si>
    <t>2019/003/RL-02/19</t>
  </si>
  <si>
    <t>Ręczniki frotte</t>
  </si>
  <si>
    <t>SUPREX Sp. z o.o. Artykułu BHP i ppoz., 10-434 Olsztyn, ul. Kołobrzeska 38</t>
  </si>
  <si>
    <t>2019/004/01/RSW</t>
  </si>
  <si>
    <t>Wykonanie przewiertu sterowanego rurami PE 40 SDR17RC</t>
  </si>
  <si>
    <t>Kreto-Technik Sp. z o.o., ul. Modrzewiowa 8, 11-010 Barczewo</t>
  </si>
  <si>
    <t>2019/005/RL-03/19</t>
  </si>
  <si>
    <t>Obuwie robocze</t>
  </si>
  <si>
    <t>BHP Niedzielscy Sp. z o.o., 43-400 Cieszyn, ul. Motylowa 14</t>
  </si>
  <si>
    <t>2019/007/PBR/01</t>
  </si>
  <si>
    <t>Sprawowanie nadzoru naukowego nad procesem pracowniczej racjonalizacji, przewodniczenie pracy Komisji Ekspertów</t>
  </si>
  <si>
    <t>osoba prywatna</t>
  </si>
  <si>
    <t>2019/009/RL-04/19</t>
  </si>
  <si>
    <t>Złoże granulowane sulfur E</t>
  </si>
  <si>
    <t>2019/011/PB/1/19</t>
  </si>
  <si>
    <t xml:space="preserve">Wykonanie odlewów z brązu płaskorzeźb figur </t>
  </si>
  <si>
    <t xml:space="preserve">PHU Firma "CELSTAN" Stanisław Śliwa, 81-198 Kosakowo, ul. Nagietkowa 7 </t>
  </si>
  <si>
    <t>2019/012/RIR-2212/III/5/19</t>
  </si>
  <si>
    <t>Projekt na przebudowę biura obsługi klienta w budynku A i zagospodarowanie terenu po rozebranej portierni</t>
  </si>
  <si>
    <t>GT Architekci Tomasz Gryglicki, ul. Kościuszki 13 lok. 102, Olsztyn</t>
  </si>
  <si>
    <t>2019/013/RL-06/19</t>
  </si>
  <si>
    <t>Wyroby śrubowe</t>
  </si>
  <si>
    <t>METALEX Sp. z o.o., Sp.k., 10-421 Olsztyn, ul. Składowa 3a</t>
  </si>
  <si>
    <t>2019/014/RL-07/19</t>
  </si>
  <si>
    <t>Znaki drogowe</t>
  </si>
  <si>
    <t>CZMUDA Group Sp. z o.o., 11-040 Dobre Miasto, ul. Spichrzowa 1</t>
  </si>
  <si>
    <t>2019/008/PZP-373/RIR-56/I/18</t>
  </si>
  <si>
    <t xml:space="preserve">Budowa sieci wodociągowej w ul. Cementowa </t>
  </si>
  <si>
    <t>Przedsiębiorstwo Budownictwa Inżynieryjnego Sp. z o.o., 16-400 Suwałki, ul. Noniewicza 85C lok.18</t>
  </si>
  <si>
    <t>roboty budowlane</t>
  </si>
  <si>
    <t>2019/016/PZP-373/RL-1/III/19</t>
  </si>
  <si>
    <t>Wyroby hutnicze  - wyroby ze stali kwasoodpornej w gatunku OH 18N9</t>
  </si>
  <si>
    <t>INVESTA SP. z o.o., 83-000 Pruszcz Gdański, ul. Zastawna 27</t>
  </si>
  <si>
    <t>2019/017/PB-2/19</t>
  </si>
  <si>
    <t xml:space="preserve">Realizacja 12 materiałów audiowizualnych </t>
  </si>
  <si>
    <t>Fundacja Mazury Media, 10-080 Olsztyn,  ul. Profesorska 7/19</t>
  </si>
  <si>
    <t>2019/018/RL-08/II/19</t>
  </si>
  <si>
    <t xml:space="preserve">Narzedzia drobne i inne wyroby: szczotki, trzonki </t>
  </si>
  <si>
    <t>Północna Grupa Narzędziowa Sp. z o.o., 14-100 Ostróda, ul. Hurtowa 6</t>
  </si>
  <si>
    <t>2019/019/RL-08/I/19</t>
  </si>
  <si>
    <t>Narzędzia firmy Fiskars</t>
  </si>
  <si>
    <t>Agroma Olsztyn, 10-416 Olsztyn, ul.Towarowa 9</t>
  </si>
  <si>
    <t>2019/021/PZP-373/RL-3/I-VI/19</t>
  </si>
  <si>
    <t>Armatura wodociągowa</t>
  </si>
  <si>
    <t xml:space="preserve">Armatura Dobrowolski, 10-416 Olsztyn, ul. Towarowa 5 </t>
  </si>
  <si>
    <t>2019/022/EPA-1/19</t>
  </si>
  <si>
    <t>Wykonanie opracowania - usługa Consultingowa</t>
  </si>
  <si>
    <t>DS Consulting Sp. z o.o., 80-252 Gdańsk, Jaśkowa Dolina 11b/3</t>
  </si>
  <si>
    <t>2019/023/EPA-2/19</t>
  </si>
  <si>
    <t>2019/024/RL-09/19</t>
  </si>
  <si>
    <t>Części zamienne do zagęszczarek taśmowych</t>
  </si>
  <si>
    <t>EUROTRAN Sp. z o.o., 01-242 Warszawa, Al.Prymasa Tysiąclecia 85/1</t>
  </si>
  <si>
    <t>4958,72 euro</t>
  </si>
  <si>
    <t>219/025/RL-10/19</t>
  </si>
  <si>
    <t>Żywica krzemianowa i matotkanina</t>
  </si>
  <si>
    <t>MOLIT Sp. z o.o., 10-334 Olsztyn, ul. Reymonta 22/2</t>
  </si>
  <si>
    <t>2019/026/RL-11/19</t>
  </si>
  <si>
    <t>Taśmy filtracyjne</t>
  </si>
  <si>
    <t>Clear Edge Germany GmbH, 47608 Geldern-Walbeck, Kevelaerer Straβe 78</t>
  </si>
  <si>
    <t>2019/028/RIR-2212/I-18/2019</t>
  </si>
  <si>
    <t xml:space="preserve">Projekt - budowa drugiego rurociągu tłocznego oraz wymiana pomp na przepompowni ścieków P-12 przy ul. Hozjusza w Olsztynie </t>
  </si>
  <si>
    <t>Inntech s.c. Krzysztof Kowalewski, Danuta Kowalewska, Grzegorz Kowalewski, 14-100 Ostróda, ul. Cicha 23</t>
  </si>
  <si>
    <t>2019/029/RIR-2212/I-12/2019</t>
  </si>
  <si>
    <t xml:space="preserve">Projekt - Modernizacja przepompowni P-23 w przy ulicy Wiosennej w Olsztynie wraz z robotami towarzyszącymi </t>
  </si>
  <si>
    <t>2019/030/EPA-3/19</t>
  </si>
  <si>
    <t>Wycena akcji</t>
  </si>
  <si>
    <t>2019/032/PB/3/19</t>
  </si>
  <si>
    <t>Reklama podczas 26 koncertu charytatywnego "Pomóż dziecku"</t>
  </si>
  <si>
    <t>Towarzystwo Przyjaciół Dzieci, 10-691 Olsztyn, ul. Panasa 1a/18</t>
  </si>
  <si>
    <t>2019/033/RL-12/19</t>
  </si>
  <si>
    <t>Gasket Sp. z o.o., 43-382 Bielsko Biała, ul. Wypoczynkowa 10</t>
  </si>
  <si>
    <t>2019/015/PZP-373/RL-1/I,II/19</t>
  </si>
  <si>
    <t>Wyroby hutnicze - rury stalowe czarne i ocynkowane (zadanie I) oraz wyroby hutnicze ze stali czarnej i ocynkowanej (zadanie II)</t>
  </si>
  <si>
    <t>Przedsiębiorstwo Handlowe MIRRA Sebastian Myszke, Linowiec, ul. Bizens Park 7, 83-200 Starogard Gdański</t>
  </si>
  <si>
    <t>2019/020/PZP-373/PP-62/18</t>
  </si>
  <si>
    <t>Profilaktyczne badania lekarskie pracowników zamawiającego</t>
  </si>
  <si>
    <t>Samodzielny Publiczny Zakład Opieki Zdrowotnej MSWiA z Warmińsko-Mazurskim Centrum Onkologii w Olsztynie, Aleja Wojska Polska 37, 10-228 Olsztyn, 10-228 Olsztyn</t>
  </si>
  <si>
    <t>2019/036/RIR-2212/I-16/19</t>
  </si>
  <si>
    <t xml:space="preserve">Koncepcja technologicznej przebudowy systemu napowietrzania w Oczyszczalni Ścieków "Łyna" w Olsztynie </t>
  </si>
  <si>
    <t>Przedsiębiorstwo Projektowo-Usługowe PROJ-EKO Sp. z o.o., 64-920 Piła, ul. Okrzei 18</t>
  </si>
  <si>
    <t>2019/037/ROŚ-1/19</t>
  </si>
  <si>
    <t xml:space="preserve">Wykonanie dokumentacji w postaci oceny warunków hydrogeologicznych gruntów pod rolnicze zastosowanie komunalnych osadów ściekowych </t>
  </si>
  <si>
    <t>Krzysztof Soboczyński - Usługi Geologiczne, ul Czarnieckiego 63/38, 14-100 Ostróda</t>
  </si>
  <si>
    <t>2019/038/RL-13/19</t>
  </si>
  <si>
    <t xml:space="preserve">Gaz propan-butan </t>
  </si>
  <si>
    <t>BARTER S.A., 15-281 Białystok, ul. Legionowa 28</t>
  </si>
  <si>
    <t>2019/040/RL-14/I/19</t>
  </si>
  <si>
    <t>Materiały eksploatacyjne i  części zamienne do kosiarek</t>
  </si>
  <si>
    <t>2019/041/RL-14/II/19</t>
  </si>
  <si>
    <t>Materiały eksploatacyjne i części zamienne do sprzętu budowlanego</t>
  </si>
  <si>
    <t>MAD Karolina Drohomirecka, 11-041 Olsztyn, ul.Kresowa 68</t>
  </si>
  <si>
    <t>2019/043/PB-4/19</t>
  </si>
  <si>
    <t>Organizacja występu Akademickiej Orkiestry Dętej</t>
  </si>
  <si>
    <t>Uniwersytet Warmińsko-Mazurski, 10-719 Olsztyn,  ul. Oczapowskiego 2</t>
  </si>
  <si>
    <t>2019/044/RL-15/19</t>
  </si>
  <si>
    <t>Kostki chodnikowe</t>
  </si>
  <si>
    <t>SIL-BUD F.H. Piotr Bartosiak, 10-407 Olsztyn, ul. Lubelska 30</t>
  </si>
  <si>
    <t>2019/045/RL-16/19</t>
  </si>
  <si>
    <t>Materiały i osprzęt elektryczny</t>
  </si>
  <si>
    <t>Hurtownia Elektryk Sp. z o.o., sp.k., 10-410 Olsztyn ul. Lubelska 45a, 19-300 Ełk, ul. Suwalska 91</t>
  </si>
  <si>
    <t>2019/046/RL-17/19</t>
  </si>
  <si>
    <t xml:space="preserve">Studnie wodomierzowe </t>
  </si>
  <si>
    <t>2019/047/PB-5/19</t>
  </si>
  <si>
    <t xml:space="preserve">Produkcja cyklu programów radiowych </t>
  </si>
  <si>
    <t>Produkcja programów radiowych i telewizyjnych 10-213 Olsztyn, ul. Oficerska 4/2</t>
  </si>
  <si>
    <t>2019/048/PB-6/19</t>
  </si>
  <si>
    <t>Umowa licencyjna na publiczne wykonanie utworów podczas występów estradowych</t>
  </si>
  <si>
    <t>ZAIKS, 00-092 Warszawa, ul. Hipoteczna 2</t>
  </si>
  <si>
    <t>2019/049/RL-18/19</t>
  </si>
  <si>
    <t>Czujniki temperatury - termopary</t>
  </si>
  <si>
    <t>Pneumatyka Plus M.Romański, J.Romański Sp. J., 10-417 Olsztyn, ul.Towarowa 20c</t>
  </si>
  <si>
    <t>2019/050/RIR-2212/I-9/2019</t>
  </si>
  <si>
    <t>Przebudowa systemu dystrybucji ciepła na Miejskiej Oczyszczalni Scieków "Łyna" w Olsztynie wraz z robotami towarzyszącymi</t>
  </si>
  <si>
    <t>Lech Consulting Sp. z o.o., 87-100 Toruń, ul. Podmurna 65/1</t>
  </si>
  <si>
    <t>2019/051/RUR-1/19</t>
  </si>
  <si>
    <t xml:space="preserve">Wykonanie złączek mosiężnych do produkcji drutów kanalizacyjnych </t>
  </si>
  <si>
    <t>Stanisław Śliwa P.H.U. Firma CELSTAN, 81-198 Kosakowo, ul. Nagietkowa 7</t>
  </si>
  <si>
    <t>2019/052/PB-7/19</t>
  </si>
  <si>
    <t>Koncert Akademickiej Orkiestry Dętej</t>
  </si>
  <si>
    <t>2019/053/RIR-2212/II/11/19</t>
  </si>
  <si>
    <t>Modernizacja zbiornika wody czystej nr 2 SUW Zachód</t>
  </si>
  <si>
    <t>NOW-EKO Biuro Projektów Sp. zo o., 10-542 Olsztyn, ul. Dąbrowszczaków 39</t>
  </si>
  <si>
    <t>2019/057/RL-19/19</t>
  </si>
  <si>
    <t>Dysze do czyszczenia kanalizacji</t>
  </si>
  <si>
    <t>FH-U MAL-WOD Katarzyna Maliszewska, 95-010 Stryków, Dobieszków 8 JA</t>
  </si>
  <si>
    <t>2019/058/RIR-2226/PR-3/19</t>
  </si>
  <si>
    <t>Wymiana okien biurowca SUW Karolin</t>
  </si>
  <si>
    <t xml:space="preserve">"GRUPA ŻERAŃSKI" Artur Żerański,10-562 Olsztyn, ul. Piłsudskiego 44 </t>
  </si>
  <si>
    <t>2019/060/RL-20/19</t>
  </si>
  <si>
    <t>Woda mineralna</t>
  </si>
  <si>
    <t>MAG Dystrybucja Sp. z o.o. Sp. K., 10-467 Olsztyn, ul.Sprzętowa 2</t>
  </si>
  <si>
    <t>2019/062/RIR-2212/I-7</t>
  </si>
  <si>
    <t>Budowa placu parkingowego na terenie bazy PWiK Sp. z o.o. w Olsztynie przy ul. Oficerskiej 16a wraz z agospodarowaniem przyległego terenu</t>
  </si>
  <si>
    <t>Pracownia Projektowo-Konsultingowa Dróg i Mostów "Dromos" Sp. z o.o., 10-059 Olsztyn, ul. Polna 1B/10</t>
  </si>
  <si>
    <t>2019/062/RIR-2212/II-12/2019</t>
  </si>
  <si>
    <t>Dokumentacja projektowa na modernizację części pompowni SUW Karolin</t>
  </si>
  <si>
    <t xml:space="preserve">2019/063/RL - 21/19 </t>
  </si>
  <si>
    <t>Włazy kanalizacyjne</t>
  </si>
  <si>
    <t>RUREX Sp. z o.o. 05-816 Opacz ul. Bodycha 8a</t>
  </si>
  <si>
    <t>2019/010/RL-05/19</t>
  </si>
  <si>
    <t>Manometry i termometry kwasoodporne</t>
  </si>
  <si>
    <t>Pneumat System Sp. z o.o., 51-114 Wrocław, ul. Obornicka 160</t>
  </si>
  <si>
    <t xml:space="preserve">Części zamienne do pras odwadniających osad oraz zagęszczarek osadów </t>
  </si>
  <si>
    <t>2019/066/RL-22/19</t>
  </si>
  <si>
    <t>Rury, kształtki PCV, PE</t>
  </si>
  <si>
    <t>2019/067/RI-2</t>
  </si>
  <si>
    <t>Umowa serwisowa na zintegrowany system informatyczny</t>
  </si>
  <si>
    <t xml:space="preserve">ASSECO Data Systems S.A.,81-321 Gdynia, ul.Podolska 21 </t>
  </si>
  <si>
    <t>2019/068/RIR-2226/II-11/19</t>
  </si>
  <si>
    <t>Modernizacja kotłowni SUW Likusy</t>
  </si>
  <si>
    <t>2MProjekt S.C., 10-603 Olsztyn, ul. Metalowa 7A</t>
  </si>
  <si>
    <t>2019/070/1/VJW</t>
  </si>
  <si>
    <t>Materiały do mikrobiologii i sprzęt laboratoryjny</t>
  </si>
  <si>
    <t>2019/072/2/VJW</t>
  </si>
  <si>
    <t xml:space="preserve">Wykrywanie i identyfikacja bakterii i grzybów pleśniowych i drożdżopodobnych w powietrzu </t>
  </si>
  <si>
    <t>Wojewódzka Stacja Sanitarno-Epidemiologiczna w Olsztynie, 10-561 Olsztyn, ul. Żołnierska 16</t>
  </si>
  <si>
    <t>ABChem Agnieszka Busler, 10-686 Olsztyn, ul. Janowicza 19</t>
  </si>
  <si>
    <t>2019/073/RL-23/19</t>
  </si>
  <si>
    <t xml:space="preserve">Części zamienne do peletyzatora </t>
  </si>
  <si>
    <t xml:space="preserve">Nawrocki Sp. z o.o., 88-400 Żnin, ul.Szpitalna 20 </t>
  </si>
  <si>
    <t>2019/074/RL-24/19</t>
  </si>
  <si>
    <t>Węże do czyszczenia kanalizacji</t>
  </si>
  <si>
    <t>Inter Global Sp.z o.o., 43-378 Rybarzowice, ul. Bielska 914</t>
  </si>
  <si>
    <t>2019/078/PZP-373/RL-11/19</t>
  </si>
  <si>
    <t>Zdroje uliczne</t>
  </si>
  <si>
    <t>2019/079/RGŚ-1</t>
  </si>
  <si>
    <t>Remont agregatu kogeneracyjnego  nr 1 i nr 2</t>
  </si>
  <si>
    <t>ELTECO Sp. z o.o., 37-466 Kraków, u.XX Pijarów 5</t>
  </si>
  <si>
    <t>2019/080/3/VJW</t>
  </si>
  <si>
    <t>Usługi związane z monitoringiem wody do picia - parametry grupy B</t>
  </si>
  <si>
    <t xml:space="preserve">SGS Polska Sp. z o.o., 01-248 Warszawa, ul. Jana Kazimierza 3 </t>
  </si>
  <si>
    <t>2019/082/RL-25/19</t>
  </si>
  <si>
    <t>HYDRO-PARTNER Sp. z o.o., 64-100 Leszno, ul. Gronowska 4a</t>
  </si>
  <si>
    <t>Pompy głębinowe</t>
  </si>
  <si>
    <t>2019/083/EPA-4/19</t>
  </si>
  <si>
    <t>Wykonanie raportu</t>
  </si>
  <si>
    <t>Biuro Konsultingowe AGROTEX s.c. Kozłowski C, Michalak J., 10-089 Olsztyn, ul. Iwaszkiewicza 39/23</t>
  </si>
  <si>
    <t>2019/085/RSW-01</t>
  </si>
  <si>
    <t>Zakup krzewów i bylin wraz z nasadzeniem</t>
  </si>
  <si>
    <t>SAK - Pielęgnacja Zieleni Sp. z o.o., 10-526 Olsztyn, ul. Partyzantów 31/5</t>
  </si>
  <si>
    <t>EKOWAVE Edward Kania, 55-330 Miękinia, Pisarzowice, ul. Słoneczna 2</t>
  </si>
  <si>
    <t>2019/076/PZP-373/ZGŚ-8/19</t>
  </si>
  <si>
    <t>Odbiór, transport oraz zbieranie lub przetwarzanie żuzli i popiołów ora zodpadów stałych z oczyszczania gazów odlotowych z termicznego przekształcania odpadów</t>
  </si>
  <si>
    <t>Konsorcjum: lider - P H-U "Euro-Integra"Jarosław Ambroziak, Ługwałd 42, 11-001 Dywity, partner - Eko Selekt Michał Okupski, Majdany 6A,99-300 Kutno, partner - P H-P-U "Niedzielski" Michał Niedzielski, 86-300 Grudziądz,ul. Droga Topolowa 3A</t>
  </si>
  <si>
    <t>2019/081/RIR-2226/R-5/2019</t>
  </si>
  <si>
    <t>Wymiana bramy w budynku stacji mechanicznego zageszczania osadu na ternie oczyszczalni Ścieków w Olsztynie</t>
  </si>
  <si>
    <t>2019/091/PZP-373/RL-7/19</t>
  </si>
  <si>
    <t xml:space="preserve">Bezgotówkowy zakup paliw silnikowych za pomocą kart paliwowych/flotowych </t>
  </si>
  <si>
    <t>Polska Koncern Naftowy ORLEN S.A., 09-411 Płock, ul. Chemików 7</t>
  </si>
  <si>
    <t xml:space="preserve">2019/092/PZP-373/RL-14/19 </t>
  </si>
  <si>
    <t>Dostawa oryginalnych części zamiennych do pomp i mieszadeł producentów Flygt, ABS,  KSB</t>
  </si>
  <si>
    <t>Zakład Techniki Sanitarnej "TECHSAN" Grzegorz Gudecki, 11-041 Olsztyn, Gutkowo 52</t>
  </si>
  <si>
    <t>2019/093/RIR-2212/II-16/2019</t>
  </si>
  <si>
    <t>Zaprojektuj wybuduj - Odwodnienie magistrali wodociągowej DN500mm w ul Towarowej</t>
  </si>
  <si>
    <t xml:space="preserve">HydroVenta Sp. z o.o., 10-545 Olsztyn, ul. Warmińska 2/1 </t>
  </si>
  <si>
    <t>2019/095/RIR-2212/II-17/2019</t>
  </si>
  <si>
    <t>Dokumentacja projektowa dot. Zaprojektowania sieci wodociągowej wraz z przyłączami do budynków ul. Sokola 5,7,9,11</t>
  </si>
  <si>
    <t>Bautech Lukmar Przedsiębiorstwo Robót Inżynieryjnych Martyna Menc, 06-550 Szreńsk, ul.Szreńskiego 4</t>
  </si>
  <si>
    <t>2019/098/RL-26/19</t>
  </si>
  <si>
    <t>Zgrzewarka do tacek plastikowych</t>
  </si>
  <si>
    <t>Przedsiębiorstwo Produkcyjno-Handlowe ESKULAP M.Furyk J.Matłosz Sp. J. 44-105 Gliwice, ul.Elsnera 6</t>
  </si>
  <si>
    <t>2019/100/PZP-373/RL-13/19</t>
  </si>
  <si>
    <t>Usługi Transportowe Paweł Kluczkowski, 11-001 Dywity, ul. Barczewskiego 37</t>
  </si>
  <si>
    <t>Świadczenie usług transportowych na rzecz Zamawiającego ciągnikiem z dwiema przyczepami samowyładowczymi oraz dodatkowym sprzętem</t>
  </si>
  <si>
    <t>2019/101/RL-27/19</t>
  </si>
  <si>
    <t xml:space="preserve">Analizator biogazu </t>
  </si>
  <si>
    <t>Tusnovics Instruments Sp. z o.o., 31-231 Kraków, ul. Bociana 4a/49a</t>
  </si>
  <si>
    <t>2019/102/RL-28/19</t>
  </si>
  <si>
    <t>2019/109/RIR-2212/I-10.1/2019</t>
  </si>
  <si>
    <t xml:space="preserve">Cement portlandzki i wapno budowlane hydratyzowane </t>
  </si>
  <si>
    <t>Opracowanie dokumentacji projektowej - Budowa punktów pomiarowych ścieków dopływających z gmin ościennych - Gmina Jonkowo</t>
  </si>
  <si>
    <t xml:space="preserve">Zespół Usług Projektowo-Inwestycyjnych i Budowlanych "ZUPIB" Sp. z o.o., 10-145 Olsztyn, ul. Morska 10a </t>
  </si>
  <si>
    <t>2019/110/PB-10/19</t>
  </si>
  <si>
    <t>Koncert orkiestry dętej podczas Dnia komulnalnika</t>
  </si>
  <si>
    <t>2019/111/RL-29/19</t>
  </si>
  <si>
    <t xml:space="preserve">Odzież ostrzegawczo ochronna </t>
  </si>
  <si>
    <t>Przedsiębiorstwo Handlowe Usługowo Produkcyjne "ALA" Dariusz Całka, 10-407 Olsztyn, ul. Lubelska 30</t>
  </si>
  <si>
    <t>2019/122/RGŚ-2</t>
  </si>
  <si>
    <t xml:space="preserve">Odbiór, transport i rolniczne zagospodarowanie osadu ściekowego </t>
  </si>
  <si>
    <t xml:space="preserve">ROLNIK Usługi Rolnicze Adam Pszenny, 14-107 Gierzwałd, Frygnowo 22, </t>
  </si>
  <si>
    <t>2019/123/RL-30/19</t>
  </si>
  <si>
    <t xml:space="preserve">Materiały spawalnicze </t>
  </si>
  <si>
    <t>Metalzbyt Sp. z o.o., 10-959 Olsztyn, ul. Stalowa 1</t>
  </si>
  <si>
    <t>2019/114/PZP-373/RIR-25/I/19</t>
  </si>
  <si>
    <t>Zabezpieczenie systemu wodociągowego Olsztyna przed wtórnym bakteryjnym zanieczyszczeniem w Stacji Uzdatniania Wody JAROTY</t>
  </si>
  <si>
    <t>PROBIKO – AQUA Sp. z o.o., ul. Okrężna 20, 62-025 Kostrzyn</t>
  </si>
  <si>
    <t>2019/115/PZP-373/RIR-25/II/19</t>
  </si>
  <si>
    <t>Zabezpieczenie systemu wodociągowego Olsztyna przed wtórnym bakteryjnym zanieczyszczeniem w Stacji Uzdatniania Wody ZACHÓD</t>
  </si>
  <si>
    <t>2019/116/PZP-373/RIR-25/III/19</t>
  </si>
  <si>
    <t>Zabezpieczenie systemu wodociągowego Olsztyna przed wtórnym bakteryjnym zanieczyszczeniem w Stacji Uzdatniania Wody KORTOWO</t>
  </si>
  <si>
    <t>2019/117/PZP-373/RIR-25/IV/19</t>
  </si>
  <si>
    <t>Zabezpieczenie systemu wodociągowego Olsztyna przed wtórnym bakteryjnym zanieczyszczeniem w Stacji Uzdatniania Wody LIKUSY</t>
  </si>
  <si>
    <t>2019/120/RSK-01/2019</t>
  </si>
  <si>
    <t>Usługa kalibracji, serwisu i naprawy detektorów gazów typu Nanosens</t>
  </si>
  <si>
    <t>2019.121.PZP.373.RIR.24.19</t>
  </si>
  <si>
    <t>Remont sieci kanalizacji sanitarnej w ul. Warmińskiej w Olsztynie</t>
  </si>
  <si>
    <t>2019.125.PZP.263.28.L.2019</t>
  </si>
  <si>
    <t>Dostawa górnej przekładni strożkowej napędu ślimaka wygarniaka silosa s1 oraz zaworów celkowych</t>
  </si>
  <si>
    <t>Krevox Europejskie Centrum Ekologiczne Sp. z o.o., 00-680 Warszawa, ul. Żurawia 45</t>
  </si>
  <si>
    <t>2019/129/RSK-02/2019</t>
  </si>
  <si>
    <t xml:space="preserve">BP Techem SA, 02-856 Warszawa, ul. Ludwinowska 17 </t>
  </si>
  <si>
    <t>2019/134/RL-31/19</t>
  </si>
  <si>
    <t xml:space="preserve">Narzędzia ręczne </t>
  </si>
  <si>
    <t>2019.137.RL.31.I.19</t>
  </si>
  <si>
    <t xml:space="preserve">Tarcze korundowe do cięcia metalu </t>
  </si>
  <si>
    <t>2019.138.RL.31.II.19</t>
  </si>
  <si>
    <t>Tarcze diamentowe do cięcia asfaltu</t>
  </si>
  <si>
    <t>2019.139.RIR.I.1.2019</t>
  </si>
  <si>
    <t>Aktualizacja dokumentacji projektowej - Budowa kolektora centralnego BIS</t>
  </si>
  <si>
    <t>Usługi Projektowe i Nadzór Inwestycji Paweł Kołak, 11-034 Stawiguda, ul. Przemysłowa 14</t>
  </si>
  <si>
    <t>2019/142/RIR-2226/II-9/19</t>
  </si>
  <si>
    <t>Budowa sieci wodociągowej zabezpieczenie ppoż ul. Staszica</t>
  </si>
  <si>
    <t>ELABUD USŁUGI BUDOWLANE Ryszard Witkiewicz,11-001 Dywity, Spręcowo 6</t>
  </si>
  <si>
    <t>2019.143.RL.33.19</t>
  </si>
  <si>
    <t xml:space="preserve">Dygestorium </t>
  </si>
  <si>
    <t>NETLAB Jarosław Klupczyński, 60-856 Poznań, ul. Mylna 21 lok. 20</t>
  </si>
  <si>
    <t>2019.144.PZP.263.37.2019.RL</t>
  </si>
  <si>
    <t>VAPRO Sp. J., 15-617 Białystok, ul. Nowosielska 38B</t>
  </si>
  <si>
    <t>2019.145.PZP.263.38.2019.RL</t>
  </si>
  <si>
    <t>Wodomierze statyczne ultradźwiękowe oraz nakładki radiowe</t>
  </si>
  <si>
    <t>Wodomierze statyczne elektromagnetyczne typu iPERL</t>
  </si>
  <si>
    <t>WODMIAR Wiśniewscy Sp. J. 10-408 Olsztyn, ul. Lubelska 39</t>
  </si>
  <si>
    <t>2019.148.PZP.263.29.2019.A</t>
  </si>
  <si>
    <t>Dostawa, montaż i ustawienie mebli biurowych w pomieszczeniach budynku pogotowia wod-kan na terenie bazy Zamawiającego</t>
  </si>
  <si>
    <t>MIL-SYSTEM Sp. z o.o., 11-034 Stawiguda, ul. Jarzębinowa 84</t>
  </si>
  <si>
    <t>2019.149.PB.16.19</t>
  </si>
  <si>
    <t>Umowa o współpracę</t>
  </si>
  <si>
    <t>Towarzystwo Miłośników Olsztyna, 10-532 Olsztyn, Plac Konsulatu Polskiego 5</t>
  </si>
  <si>
    <t>2019.157.RGŚ.3</t>
  </si>
  <si>
    <t>Naprawa wymurówek wymiennika E3 oraz naprawa leja zsypowego zrzutu popiołów i mechanizmu odcisku zasuwy popiołowej w piecu I01 na ITPO</t>
  </si>
  <si>
    <t>Przedsiębiorstwo Budowy Pieców Przemysłowych "Piecobudowa-Gdańsk Sp. z o.o., 80-741 Gdańsk, ul. Reduta Miś 1/4</t>
  </si>
  <si>
    <t>2019.158.PZP.263.34.2019.ZGŚ</t>
  </si>
  <si>
    <t>Wymiana przenosników typu łańcuchowego zainstalowanych na ITPO</t>
  </si>
  <si>
    <t>Zakład Urządzeń Ciepłowniczych TERMAL Sp.z o.o., 26-200 Końskie,ul. Młyńska 16</t>
  </si>
  <si>
    <t>2019.159.PZP.263.41.2019.RL</t>
  </si>
  <si>
    <t>Dostawa preparatów emulgująco - odtłuszczających producenta NCH Europe Wielka Brytania</t>
  </si>
  <si>
    <t>Pure Solve Polska Sp. z o.o., 02-241 Warszawa, ul. Przedpole 1</t>
  </si>
  <si>
    <t>2019.160.PZP.263.42.2019.RL</t>
  </si>
  <si>
    <t>Dostawa preparatów smarujących producenta NCH Europe Wielka Brytania</t>
  </si>
  <si>
    <t>NCH Polska Sp. z o.o., 02-241 Warszawa, ul. Przedpole 1</t>
  </si>
  <si>
    <t>2019.162.RL.34.2019</t>
  </si>
  <si>
    <t>Rozliczanie i ewidencjonowanie czasu pracy kierowców</t>
  </si>
  <si>
    <t>Bezpieczna Droga, 10-455 Olsztyn, ul.Wyszyńskiego 15 lok.17</t>
  </si>
  <si>
    <t>2019.163.PZP.263.33.2019.RI</t>
  </si>
  <si>
    <t>Dostawa sprzętu komputerowego wraz z oprogramowaniem</t>
  </si>
  <si>
    <t>Komputronik Biznes Sp. z o.o., 60-003 Pozań,ul. Wołczyńska 37</t>
  </si>
  <si>
    <t>2019.166.PZP.263.45.2019.RL</t>
  </si>
  <si>
    <t xml:space="preserve">Dostawa armatury wodociągowej </t>
  </si>
  <si>
    <t>2019.172.RL.35</t>
  </si>
  <si>
    <t>Wodomierze mechaniczne</t>
  </si>
  <si>
    <t>2019.173.RGŚ.4</t>
  </si>
  <si>
    <t>2019.131.PZP.263.31.I.2019</t>
  </si>
  <si>
    <t>2019/133/PZP-373/RIR-27/19</t>
  </si>
  <si>
    <t>BUDOWIE SIECI KANALIZACJI SANITARNEJ na terenie m. OLSZTYNA w ul. Trylińskiego i ul. Plażowej</t>
  </si>
  <si>
    <t xml:space="preserve">Modernizacja przepompowni ścieków P-1 </t>
  </si>
  <si>
    <t>2019.136.PZP.263.30.L.2019</t>
  </si>
  <si>
    <t>Części zamienne do pompy Seepex</t>
  </si>
  <si>
    <t>AFT Sp. z o.o., 61-622 Poznań, ul. Naramowicka 76</t>
  </si>
  <si>
    <t>2019.152.PZP.263.49.2019.RSW</t>
  </si>
  <si>
    <t>Remonty cząstkowe odtworzeniowe nawierzchni biutumicznymi masami mineralno-asfaltowymi na terenie m. Olsztyna</t>
  </si>
  <si>
    <t>Usługi drogowo-budowlane AS-DROG Marta Derejko-Ferenc, 10-089 Olsztyn, ul. Gałczyńskiego 37/6</t>
  </si>
  <si>
    <t>2019.155.PZP.263.39.2019.RIR</t>
  </si>
  <si>
    <t>Przebudowa sieci wodociągowej przy budynku remizy ochotniczej straży pożarnej w ul. Porannej w Olsztynie</t>
  </si>
  <si>
    <t>HYDROS Tomasz Piotrowicz, Tuławki 51A, 11-001 Dywity</t>
  </si>
  <si>
    <t>2019.161.PZP.263.46.2019.RIR</t>
  </si>
  <si>
    <t>Wykonanie systemu odciągu spalin w budynku punktu zrzutu nieczystości</t>
  </si>
  <si>
    <t>COVER Technologies Sp. z o.o., 20-214 Lublin,ul.Montażowa 16</t>
  </si>
  <si>
    <t>2019.165.5.PA</t>
  </si>
  <si>
    <t>Dzierżawa działki oraz wynajem budynku przy ul. Leśnej 36</t>
  </si>
  <si>
    <t>Stowarzyszenie Sympatyków Filatelii Maltańskiej, 10-109 Olsztyn, ul. Marii Skłodowskiej-Curie 9</t>
  </si>
  <si>
    <t>2019.167.RT.05.2019</t>
  </si>
  <si>
    <t>Realizacja inwestycji wodociagowo-kanalizacyjnej</t>
  </si>
  <si>
    <t>M DOM Sp. z o.o., 10-685 Olsztyn, ul. Rolna 29d</t>
  </si>
  <si>
    <t>2019.174.6.PA</t>
  </si>
  <si>
    <t>Wykonanie i dostawa talonów na posiłki profilaktyczne</t>
  </si>
  <si>
    <t>Stempel-graf Teresa Niedzielska, 11-001 Dywity, ul. Jana Pawła II 23</t>
  </si>
  <si>
    <t>2019.176.2226.III.2.2.19</t>
  </si>
  <si>
    <t>Dodatkowe roboty budowlane -"Budowa pogotowia wod -kan na terenie bazy PWiK Sp. z o.o. w Olsztynie przy ul. Oficerskiej 16a"</t>
  </si>
  <si>
    <t>Przedsiębiorstwo Handlowo - Uslugowe MAJKA Mieczysław Ścibek, 10 - 147 Olsztyn, Al. Przyjaciół 53</t>
  </si>
  <si>
    <t>2019.177.7.PA</t>
  </si>
  <si>
    <t>Środki czystości</t>
  </si>
  <si>
    <t>FLESZ Sp. z o.o., 03-017 Warszawa,  ul. Cieślewskich 25f</t>
  </si>
  <si>
    <t>2019.179.RL.36.19</t>
  </si>
  <si>
    <t>Materiały eksploatacyjne do sond i  czujników pomiarowych</t>
  </si>
  <si>
    <t>ENDRESS+HAUSER Polska Sp. z o.o., 51-116 Wrocław, ul. Wołowska 11</t>
  </si>
  <si>
    <t>2019.180.RL.37.19</t>
  </si>
  <si>
    <t>Wodomierze statyczne</t>
  </si>
  <si>
    <t>2019.181.RIR.R-1.19</t>
  </si>
  <si>
    <t>Roboty dodatkowe: Remont sieci kanalizacji sanitarnej w ul. Warmińskiej w Olsztynie</t>
  </si>
  <si>
    <t>2019.182.RL.38.19</t>
  </si>
  <si>
    <t>Zawiesia łańcuchowe do pomp zatapialnych</t>
  </si>
  <si>
    <t>2019.184.RGŚ.5</t>
  </si>
  <si>
    <t>Transport i załadunek ustabilizowanych komunalnych osadów ściekowych</t>
  </si>
  <si>
    <t>JAW-TRANS Paweł Jaworski, 06-100 Pułtusk, Szwelice 58</t>
  </si>
  <si>
    <t>2019.185.RIR.I.13.19</t>
  </si>
  <si>
    <t xml:space="preserve">Dodatkowe roboty budowlane - "Modernizacja przepompowni ścieków P-1 przy ul. Towarowej" </t>
  </si>
  <si>
    <t>2019.186.RL.39.19</t>
  </si>
  <si>
    <t>Odzież robocza</t>
  </si>
  <si>
    <t>Przedsiębiorstwo Wielobranżowe MADA Kosiec i Wspólnicy Sp.J., 02-170 Warszawa, ul. Słowicza 17</t>
  </si>
  <si>
    <t>2019.187.8.PA</t>
  </si>
  <si>
    <t>Dostawa, przeniesienie i montaż regałów do archiwum</t>
  </si>
  <si>
    <t>BUDMAX Regały Sp. z o.o., 80-175 Gdańsk, ul. A. Gabrysiak 4</t>
  </si>
  <si>
    <t>2019.188.RL.40.19</t>
  </si>
  <si>
    <t xml:space="preserve">Lokalizatory uzbrojenia podziemnego </t>
  </si>
  <si>
    <t>RD TECH S. C.,05-500 Piaseczno, ul. Dworcowa 38 lok. 26</t>
  </si>
  <si>
    <t>2019.189.RGŚ.6</t>
  </si>
  <si>
    <t xml:space="preserve">Odbiór, transport i rolnicze zagospodarowanie odwodnionego komunalnego osadu </t>
  </si>
  <si>
    <t>Transport Drogowy Pszenny Adam, 14-107 Gierzwałd, Frygnowo 22</t>
  </si>
  <si>
    <t>2019.190.RL.41.19</t>
  </si>
  <si>
    <t>Automatyczna stacjonarna stacja do pobierania próbek ścieków</t>
  </si>
  <si>
    <t>2019.194.RGŚ.7</t>
  </si>
  <si>
    <t>2019.195.RL.42.19</t>
  </si>
  <si>
    <t xml:space="preserve">Bateryjny przepływomierz elektromagnetyczny </t>
  </si>
  <si>
    <t>Flow-Tech Sp. z o.o., 03-980 Warszawa, ul.Witwickiego 46</t>
  </si>
  <si>
    <t>2019/200/RIR-2226/II-5/19</t>
  </si>
  <si>
    <t>2019.202.PZP.263.47.2019.PZK</t>
  </si>
  <si>
    <t>Ochrona osób i mienia na terenie bazy i obiektów Zamawiającego</t>
  </si>
  <si>
    <t>Lider konsorcjum - "EFEKT WAR-MA" Sp. z o.o., ul Szewczenki 7, 10-274 Olsztyn,  Członek konsorcjum - "ATUT" Agencja Ochrony Osób i Mienia Krzysztof Lenkiewicz, ul. Kajki 10/12a, 10-547 Olsztyn, Członek konsorcjum - "ATUT" Agencja Ochrony Osób i Mienia Sp. z o.o., ul. Kajki 10/12a, 10-547 Olsztyn</t>
  </si>
  <si>
    <t>2019.203.PZP.263.54.2019.RUR</t>
  </si>
  <si>
    <t>Przeglądy konserwacjne urządzeń dźwigowych Zamawiającego</t>
  </si>
  <si>
    <t>Budowa sieci wodociągowej łaczącej sieć w ul. Murzynowskiego z siecią w ul. Orłowicza  o dł.55,50 mb</t>
  </si>
  <si>
    <t>"SUWNICA" Wojciech Sieg, 10-252 Olsztyn, ul. Katowicka 2/36</t>
  </si>
  <si>
    <t>2019.206.9/10/2019/GE</t>
  </si>
  <si>
    <t>Umowa sprzedaży energii elektrycznej</t>
  </si>
  <si>
    <t>TAURON Sprzedaż Sp. z o.o., 30-417 Kraków, ul. Łagiewnicka 60</t>
  </si>
  <si>
    <t>2019/208/RIR-2226/III-7/19</t>
  </si>
  <si>
    <t>Wciągnik elektryczny dla warsztatu mechanicznego - Oczyszczalnia Ścieków</t>
  </si>
  <si>
    <t>2019.211.RL.45.19</t>
  </si>
  <si>
    <t xml:space="preserve">Mętnościomierz </t>
  </si>
  <si>
    <t>2019.191.PZP.263.50.II.2019.RL</t>
  </si>
  <si>
    <t>2019.192.PZP.263.50.I.III.2019.RL</t>
  </si>
  <si>
    <t>zasuwy liniowe wodociagowe,kołnierzowe z miękkim uszczelnieiem od DN 50 do DN 600 do wody zimnej oraz kształtki żeliwne wodociągowe: króćce, trójniki, kolana i zwężki</t>
  </si>
  <si>
    <t xml:space="preserve">Armatura Dobrowolski Stanisław Dobrowolski, 10-416 Olsztyn, ul. Towarowa 5 </t>
  </si>
  <si>
    <t>2019.207.RSK.03.2019</t>
  </si>
  <si>
    <t>Serwis zespołów aparatów powietrznych</t>
  </si>
  <si>
    <t>TARGET SAFETY Sp. z o.o., 05-090 Raszyn, ul. Wschodnia 5a</t>
  </si>
  <si>
    <t>2019.212.PZP.263.53.2019.RGŚ</t>
  </si>
  <si>
    <t>Dostawa koagulantu PIX 113 w postaci wodnego roztworu siarczanu żelaza (III)</t>
  </si>
  <si>
    <t>Kemipol Sp. z o.o., 72-010 Police, ul. Kuźnicka 6</t>
  </si>
  <si>
    <t>2019.214.PB.19.19</t>
  </si>
  <si>
    <t>Realizacja materiałów audiowizualnych</t>
  </si>
  <si>
    <t>2019.216.PZP.263.58.2019.PP</t>
  </si>
  <si>
    <t>Dostawa bonów towarowych</t>
  </si>
  <si>
    <t>Sodexo Benefits and Rewards Services Polska Sp. z o.o., 02-699 Warszawa, ul.Kłobucka 25</t>
  </si>
  <si>
    <t>2019.217.EF.02.19</t>
  </si>
  <si>
    <t xml:space="preserve">Wyznaczenie wysokości rezerw na świadczenia pracownicze  na lata 2020-2025 </t>
  </si>
  <si>
    <t>PROSPECTO Sp. z o.o.,01-460 Warszawa,  ul. Górczewska 216</t>
  </si>
  <si>
    <t>2019.218.RL.46.19</t>
  </si>
  <si>
    <t xml:space="preserve">Osuszacz powietrza </t>
  </si>
  <si>
    <t>Watersmile Poland Sp. z o.o, 44-164 Gliwice, ul. Gutenberga 24</t>
  </si>
  <si>
    <t>2019.219.RL.47.19</t>
  </si>
  <si>
    <t>ECOBET-TRADE Lidia Stankiewicz, 21-400 Łuków, ul. Świętochowskiego 1B</t>
  </si>
  <si>
    <t>2019.221.RL.48.19</t>
  </si>
  <si>
    <t>2019.222.EPA.5.19</t>
  </si>
  <si>
    <t>Usługa consultingowa</t>
  </si>
  <si>
    <t>2019.224.RL.50.19</t>
  </si>
  <si>
    <t>Części samochodowe do samochodów pow. 3,5 t</t>
  </si>
  <si>
    <t>DBK Sp. z o.o., 10-410 Olsztyn, ul. Lubelska 43</t>
  </si>
  <si>
    <t>2019.228.PZP.263.60.2019.RL</t>
  </si>
  <si>
    <t xml:space="preserve">Wodomierze </t>
  </si>
  <si>
    <t>Konsorcjum Netland sp. z o.o. ul. Trylińskiego 16 10-683 Olsztyn, Członek: Wodmiar Wiśniewscy s.j., ul. Lubelska 39 10-408 Olsztyn</t>
  </si>
  <si>
    <t>2019.230.RL.51.19</t>
  </si>
  <si>
    <t>Krawęzniki drogowe i kostka chodnikowa</t>
  </si>
  <si>
    <t>Piotr Wiśniewski FHU Progress, 10-687 Olsztyn, ul. Stawigudzka 9/9</t>
  </si>
  <si>
    <t>2019.231.RL.52.19</t>
  </si>
  <si>
    <t>Myjki ciśnieniowe i odkurzacz Karcher</t>
  </si>
  <si>
    <t>OLPOL Antoni Wawrzyn Sp. J, 10-450 Olsztyn, ul. Piłsudzkiego 64</t>
  </si>
  <si>
    <t>2019/006/PZP-373/EJW-57/II/18</t>
  </si>
  <si>
    <t>Dostawa materiałów do mikrobiolgii i sprzętu laboratoryjnego - szybkie testy do mikrobilogii firmy IDEXX Laboratories</t>
  </si>
  <si>
    <t>PPH ESKULAP M. Furyk, J. Małtosz Sp. J., ul. Elsnera 6, 44-105 Gliwice</t>
  </si>
  <si>
    <t>2019/034/PZP-373/RIR-4/I/19</t>
  </si>
  <si>
    <t>Budowa sieci wodociągowej w ul. 5 Wileńskiej Brygady AK (Pstrowskiego) z siecią w ul. Opolskiej i ul. Koszalińskiej</t>
  </si>
  <si>
    <t xml:space="preserve">2019/035/PZP-373/RIR-4/II/19 </t>
  </si>
  <si>
    <t>Budowa sieci wodociągowej w ul. Murzynowskiego z siecią w ul. Orłowicza</t>
  </si>
  <si>
    <t>2019/065/PZP-373/RIR-6/19</t>
  </si>
  <si>
    <t>Opracowanie dokumentacji projektowej na przebudowę oraz modernizację technologiczną przepompowni ścieków P-10 w Kieźlinach</t>
  </si>
  <si>
    <t>2019/069/PZP-373/PP-15/19</t>
  </si>
  <si>
    <t>Bony</t>
  </si>
  <si>
    <t>2019/071/PZP-373/RIR-5/19</t>
  </si>
  <si>
    <t xml:space="preserve">Wykonanie i zaprojektowanie podłączenia do sieci sanitarnej oraz przełożenie istniejącego odcinka w ul. Grunwaldzkiej przy budynku nr 18 w Olsztynie </t>
  </si>
  <si>
    <t>Grupa Żerański Artur Żerański, Al. Sikorskiego 19 lok. U6, 10-088 Olsztyn</t>
  </si>
  <si>
    <t>2019/087/PZP-373/RGŚ-21/19</t>
  </si>
  <si>
    <t>Sukcesywny odbiór i zagospodarowanie skreatek [190801] i zawartości piaskowników [190802]z Miejskiej Oczyszczalni Scieków ŁYNA w Olsztynie</t>
  </si>
  <si>
    <t>Ostróda Recykling Edyta Jaskółowska, 14-100 Ostróda, ul. Przemysłowa 8e</t>
  </si>
  <si>
    <t>2019/090/PZP-373/RIR-17/19</t>
  </si>
  <si>
    <t>Remont sieci kanalizacji sanitarnej w ul. Macierzanki w Olsztynie</t>
  </si>
  <si>
    <t>2019/097/PZP-373/RIR-41/18</t>
  </si>
  <si>
    <t>Budowa kolektora centralnego BIS w ul. Leśnej w Olsztynie</t>
  </si>
  <si>
    <t xml:space="preserve">Lider konsorcjum - IDS-BUD S.A., ul. Grzybowska 87, 00-844 Warszawa,  Partner konsorcjum - Mazur - Specjalistyczne Przedsiębiorstwo Robót Inżynieryjnych Mazur Henryj, 72-100 Goleniów, Łozienica, ul. Prosta 26 </t>
  </si>
  <si>
    <t>2019/099/PZP-373/ZGŚ-18/19</t>
  </si>
  <si>
    <t>Czyszczenie komór</t>
  </si>
  <si>
    <t>RAN-DICKMAR Sp. z o.o., 39-400 Tarnobrzeg, ul. Sienkiewicza 145</t>
  </si>
  <si>
    <t>2019/103/PZP-373/RGŚ-23/I/19</t>
  </si>
  <si>
    <t>Dostawa oryginalnych części zamiennych do rozdrabniarek channel monster model CDD 3210-AD i CDD 1810</t>
  </si>
  <si>
    <t>TECH-POMP Sp. z o.o., Al. Sztandarów 1/3, 04-423 Warszawa</t>
  </si>
  <si>
    <t>2019/104/PZP-373/RGŚ-23/II/19</t>
  </si>
  <si>
    <t>Dostawa części zamiennych do rozdrabniarek channel monster model CDD 3210-AD i CDD 1810</t>
  </si>
  <si>
    <t>Zakład Urządzeń Technicznych "UNIMASZ" Sp. z o.o., 10-320 Olsztyn, ul. Stalowa 4</t>
  </si>
  <si>
    <t>2019/112/PB-11/19</t>
  </si>
  <si>
    <t>Obsługa konferansjerska</t>
  </si>
  <si>
    <t>Produkcja programów radiowych i telewizyjnych Olsztyn, ul. Oficerska</t>
  </si>
  <si>
    <t>Nanosens Sp. z o.o., 62-080 Tarnowo Podgórne, ul. Sowia 15</t>
  </si>
  <si>
    <t>Usługa kalibracji, serwisu i naprawy detektorów gazów typu Techem</t>
  </si>
  <si>
    <t xml:space="preserve">Przedsiębiorstwo Konserwacji Urządzeń Wodnych i Melioracyjnych PEKUM Sp. z o.o. ul. Lubelska 37, 10-408 Olsztyn </t>
  </si>
  <si>
    <t xml:space="preserve">Przedsiębiorstwo Konserwacji Urządzeń Wodnych  i Melioracyjnych PEKUM Sp. z o.o. ul. Lubelska 37, 10-408 Olsztyn </t>
  </si>
  <si>
    <t>Remonty cząstkowe odtworzeniowe nawierzchni bitumicznymi masami mineralno-asfaltowymi na terenie m. Olsztyna</t>
  </si>
  <si>
    <t>zasuwy gwintowane od DN 32 do DN 50 do wody zimnej</t>
  </si>
  <si>
    <t>Rejestr umów i zobowiązań PWIK Sp. z o.o.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</si>
</sst>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4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0" fillId="0" borderId="2" xfId="0" applyFont="1" applyFill="1" applyBorder="1" applyAlignment="1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 shrinkToFi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wrapText="1"/>
    </xf>
    <xf numFmtId="164" fontId="0" fillId="3" borderId="2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9"/>
  <sheetViews>
    <sheetView tabSelected="1" workbookViewId="0">
      <pane ySplit="4" topLeftCell="A166" activePane="bottomLeft" state="frozen"/>
      <selection pane="bottomLeft" activeCell="C177" sqref="C177"/>
    </sheetView>
  </sheetViews>
  <sheetFormatPr defaultRowHeight="15" x14ac:dyDescent="0.25"/>
  <cols>
    <col min="1" max="1" width="9.140625" style="6"/>
    <col min="2" max="2" width="15" customWidth="1"/>
    <col min="3" max="3" width="30.140625" style="6" bestFit="1" customWidth="1"/>
    <col min="4" max="4" width="16.140625" customWidth="1"/>
    <col min="5" max="5" width="42.85546875" style="8" customWidth="1"/>
    <col min="6" max="6" width="32.42578125" customWidth="1"/>
    <col min="7" max="7" width="16.28515625" customWidth="1"/>
    <col min="8" max="8" width="19.42578125" customWidth="1"/>
  </cols>
  <sheetData>
    <row r="1" spans="1:8" ht="15.75" thickBot="1" x14ac:dyDescent="0.3"/>
    <row r="2" spans="1:8" ht="24" thickBot="1" x14ac:dyDescent="0.4">
      <c r="B2" s="38" t="s">
        <v>463</v>
      </c>
      <c r="C2" s="39"/>
      <c r="D2" s="39"/>
      <c r="E2" s="39"/>
      <c r="F2" s="39"/>
      <c r="G2" s="39"/>
      <c r="H2" s="40"/>
    </row>
    <row r="4" spans="1:8" ht="45" x14ac:dyDescent="0.25">
      <c r="A4" s="10" t="s">
        <v>9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2" t="s">
        <v>5</v>
      </c>
      <c r="H4" s="13" t="s">
        <v>6</v>
      </c>
    </row>
    <row r="5" spans="1:8" ht="30" x14ac:dyDescent="0.25">
      <c r="A5" s="10">
        <v>1</v>
      </c>
      <c r="B5" s="2">
        <v>43467</v>
      </c>
      <c r="C5" s="28" t="s">
        <v>13</v>
      </c>
      <c r="D5" s="2">
        <v>43984</v>
      </c>
      <c r="E5" s="17" t="s">
        <v>14</v>
      </c>
      <c r="F5" s="17" t="s">
        <v>15</v>
      </c>
      <c r="G5" s="19">
        <v>14275.38</v>
      </c>
      <c r="H5" s="3" t="s">
        <v>7</v>
      </c>
    </row>
    <row r="6" spans="1:8" ht="45" x14ac:dyDescent="0.25">
      <c r="A6" s="10">
        <v>2</v>
      </c>
      <c r="B6" s="2">
        <v>43467</v>
      </c>
      <c r="C6" s="28" t="s">
        <v>16</v>
      </c>
      <c r="D6" s="2">
        <v>43618</v>
      </c>
      <c r="E6" s="17" t="s">
        <v>17</v>
      </c>
      <c r="F6" s="17" t="s">
        <v>18</v>
      </c>
      <c r="G6" s="19">
        <v>18759.47</v>
      </c>
      <c r="H6" s="4" t="s">
        <v>7</v>
      </c>
    </row>
    <row r="7" spans="1:8" ht="45" x14ac:dyDescent="0.25">
      <c r="A7" s="10">
        <v>3</v>
      </c>
      <c r="B7" s="2">
        <v>43467</v>
      </c>
      <c r="C7" s="28" t="s">
        <v>25</v>
      </c>
      <c r="D7" s="2">
        <v>43830</v>
      </c>
      <c r="E7" s="17" t="s">
        <v>26</v>
      </c>
      <c r="F7" s="17" t="s">
        <v>27</v>
      </c>
      <c r="G7" s="19">
        <v>16000</v>
      </c>
      <c r="H7" s="4" t="s">
        <v>8</v>
      </c>
    </row>
    <row r="8" spans="1:8" ht="75" x14ac:dyDescent="0.25">
      <c r="A8" s="10">
        <v>4</v>
      </c>
      <c r="B8" s="2">
        <v>43468</v>
      </c>
      <c r="C8" s="28" t="s">
        <v>10</v>
      </c>
      <c r="D8" s="2">
        <v>43542</v>
      </c>
      <c r="E8" s="15" t="s">
        <v>11</v>
      </c>
      <c r="F8" s="15" t="s">
        <v>12</v>
      </c>
      <c r="G8" s="19">
        <v>19680</v>
      </c>
      <c r="H8" s="4" t="s">
        <v>8</v>
      </c>
    </row>
    <row r="9" spans="1:8" ht="30" x14ac:dyDescent="0.25">
      <c r="A9" s="10">
        <v>5</v>
      </c>
      <c r="B9" s="2">
        <v>43468</v>
      </c>
      <c r="C9" s="28" t="s">
        <v>19</v>
      </c>
      <c r="D9" s="2">
        <v>43468</v>
      </c>
      <c r="E9" s="17" t="s">
        <v>20</v>
      </c>
      <c r="F9" s="17" t="s">
        <v>21</v>
      </c>
      <c r="G9" s="19">
        <v>5904</v>
      </c>
      <c r="H9" s="4" t="s">
        <v>8</v>
      </c>
    </row>
    <row r="10" spans="1:8" ht="45" x14ac:dyDescent="0.25">
      <c r="A10" s="10">
        <v>6</v>
      </c>
      <c r="B10" s="2">
        <v>43469</v>
      </c>
      <c r="C10" s="28" t="s">
        <v>423</v>
      </c>
      <c r="D10" s="2">
        <v>43833</v>
      </c>
      <c r="E10" s="17" t="s">
        <v>424</v>
      </c>
      <c r="F10" s="17" t="s">
        <v>425</v>
      </c>
      <c r="G10" s="19">
        <v>130065.3</v>
      </c>
      <c r="H10" s="4" t="s">
        <v>7</v>
      </c>
    </row>
    <row r="11" spans="1:8" ht="30" x14ac:dyDescent="0.25">
      <c r="A11" s="10">
        <v>7</v>
      </c>
      <c r="B11" s="2">
        <v>43472</v>
      </c>
      <c r="C11" s="28" t="s">
        <v>22</v>
      </c>
      <c r="D11" s="2">
        <v>43837</v>
      </c>
      <c r="E11" s="17" t="s">
        <v>23</v>
      </c>
      <c r="F11" s="18" t="s">
        <v>24</v>
      </c>
      <c r="G11" s="19">
        <v>64534.9</v>
      </c>
      <c r="H11" s="4" t="s">
        <v>7</v>
      </c>
    </row>
    <row r="12" spans="1:8" ht="45" x14ac:dyDescent="0.25">
      <c r="A12" s="10">
        <v>8</v>
      </c>
      <c r="B12" s="2">
        <v>43480</v>
      </c>
      <c r="C12" s="28" t="s">
        <v>28</v>
      </c>
      <c r="D12" s="2">
        <v>43494</v>
      </c>
      <c r="E12" s="17" t="s">
        <v>29</v>
      </c>
      <c r="F12" s="17" t="s">
        <v>196</v>
      </c>
      <c r="G12" s="19">
        <v>32732.639999999999</v>
      </c>
      <c r="H12" s="4" t="s">
        <v>7</v>
      </c>
    </row>
    <row r="13" spans="1:8" ht="45" x14ac:dyDescent="0.25">
      <c r="A13" s="10">
        <v>9</v>
      </c>
      <c r="B13" s="2">
        <v>43480</v>
      </c>
      <c r="C13" s="28" t="s">
        <v>42</v>
      </c>
      <c r="D13" s="2">
        <v>43612</v>
      </c>
      <c r="E13" s="17" t="s">
        <v>43</v>
      </c>
      <c r="F13" s="17" t="s">
        <v>44</v>
      </c>
      <c r="G13" s="19">
        <v>157813.19</v>
      </c>
      <c r="H13" s="4" t="s">
        <v>45</v>
      </c>
    </row>
    <row r="14" spans="1:8" ht="45" x14ac:dyDescent="0.25">
      <c r="A14" s="10">
        <v>10</v>
      </c>
      <c r="B14" s="2">
        <v>43480</v>
      </c>
      <c r="C14" s="28" t="s">
        <v>30</v>
      </c>
      <c r="D14" s="2">
        <v>43636</v>
      </c>
      <c r="E14" s="17" t="s">
        <v>31</v>
      </c>
      <c r="F14" s="15" t="s">
        <v>32</v>
      </c>
      <c r="G14" s="19">
        <v>58548</v>
      </c>
      <c r="H14" s="4" t="s">
        <v>8</v>
      </c>
    </row>
    <row r="15" spans="1:8" ht="30" x14ac:dyDescent="0.25">
      <c r="A15" s="10">
        <v>11</v>
      </c>
      <c r="B15" s="2">
        <v>43493</v>
      </c>
      <c r="C15" s="28" t="s">
        <v>36</v>
      </c>
      <c r="D15" s="2">
        <v>43858</v>
      </c>
      <c r="E15" s="17" t="s">
        <v>37</v>
      </c>
      <c r="F15" s="17" t="s">
        <v>38</v>
      </c>
      <c r="G15" s="19">
        <v>14631.05</v>
      </c>
      <c r="H15" s="4" t="s">
        <v>7</v>
      </c>
    </row>
    <row r="16" spans="1:8" ht="30" x14ac:dyDescent="0.25">
      <c r="A16" s="10">
        <v>12</v>
      </c>
      <c r="B16" s="2">
        <v>43494</v>
      </c>
      <c r="C16" s="28" t="s">
        <v>39</v>
      </c>
      <c r="D16" s="2">
        <v>43508</v>
      </c>
      <c r="E16" s="17" t="s">
        <v>40</v>
      </c>
      <c r="F16" s="17" t="s">
        <v>41</v>
      </c>
      <c r="G16" s="19">
        <v>15127.52</v>
      </c>
      <c r="H16" s="4" t="s">
        <v>7</v>
      </c>
    </row>
    <row r="17" spans="1:8" ht="45" x14ac:dyDescent="0.25">
      <c r="A17" s="10">
        <v>13</v>
      </c>
      <c r="B17" s="2">
        <v>43496</v>
      </c>
      <c r="C17" s="28" t="s">
        <v>33</v>
      </c>
      <c r="D17" s="2">
        <v>43594</v>
      </c>
      <c r="E17" s="17" t="s">
        <v>34</v>
      </c>
      <c r="F17" s="17" t="s">
        <v>35</v>
      </c>
      <c r="G17" s="19">
        <v>35916</v>
      </c>
      <c r="H17" s="4" t="s">
        <v>8</v>
      </c>
    </row>
    <row r="18" spans="1:8" ht="30" x14ac:dyDescent="0.25">
      <c r="A18" s="10">
        <v>14</v>
      </c>
      <c r="B18" s="2">
        <v>43497</v>
      </c>
      <c r="C18" s="28" t="s">
        <v>46</v>
      </c>
      <c r="D18" s="2">
        <v>43861</v>
      </c>
      <c r="E18" s="17" t="s">
        <v>47</v>
      </c>
      <c r="F18" s="17" t="s">
        <v>48</v>
      </c>
      <c r="G18" s="19">
        <v>114518.84</v>
      </c>
      <c r="H18" s="4" t="s">
        <v>7</v>
      </c>
    </row>
    <row r="19" spans="1:8" ht="30" x14ac:dyDescent="0.25">
      <c r="A19" s="10">
        <v>15</v>
      </c>
      <c r="B19" s="2">
        <v>43497</v>
      </c>
      <c r="C19" s="28" t="s">
        <v>49</v>
      </c>
      <c r="D19" s="2">
        <v>43861</v>
      </c>
      <c r="E19" s="17" t="s">
        <v>50</v>
      </c>
      <c r="F19" s="17" t="s">
        <v>51</v>
      </c>
      <c r="G19" s="19">
        <v>16560</v>
      </c>
      <c r="H19" s="4" t="s">
        <v>8</v>
      </c>
    </row>
    <row r="20" spans="1:8" ht="30" x14ac:dyDescent="0.25">
      <c r="A20" s="10">
        <v>16</v>
      </c>
      <c r="B20" s="2">
        <v>43502</v>
      </c>
      <c r="C20" s="28" t="s">
        <v>82</v>
      </c>
      <c r="D20" s="2">
        <v>43531</v>
      </c>
      <c r="E20" s="17" t="s">
        <v>83</v>
      </c>
      <c r="F20" s="17" t="s">
        <v>84</v>
      </c>
      <c r="G20" s="19">
        <v>4000</v>
      </c>
      <c r="H20" s="4" t="s">
        <v>8</v>
      </c>
    </row>
    <row r="21" spans="1:8" ht="90" x14ac:dyDescent="0.25">
      <c r="A21" s="10">
        <v>17</v>
      </c>
      <c r="B21" s="2">
        <v>43503</v>
      </c>
      <c r="C21" s="28" t="s">
        <v>90</v>
      </c>
      <c r="D21" s="2">
        <v>44599</v>
      </c>
      <c r="E21" s="17" t="s">
        <v>91</v>
      </c>
      <c r="F21" s="17" t="s">
        <v>92</v>
      </c>
      <c r="G21" s="19">
        <v>212861</v>
      </c>
      <c r="H21" s="4" t="s">
        <v>8</v>
      </c>
    </row>
    <row r="22" spans="1:8" ht="30" x14ac:dyDescent="0.25">
      <c r="A22" s="10">
        <v>18</v>
      </c>
      <c r="B22" s="2">
        <v>43504</v>
      </c>
      <c r="C22" s="28" t="s">
        <v>52</v>
      </c>
      <c r="D22" s="2">
        <v>43868</v>
      </c>
      <c r="E22" s="17" t="s">
        <v>53</v>
      </c>
      <c r="F22" s="17" t="s">
        <v>54</v>
      </c>
      <c r="G22" s="19">
        <f>1.23*5289.05</f>
        <v>6505.5315000000001</v>
      </c>
      <c r="H22" s="4" t="s">
        <v>7</v>
      </c>
    </row>
    <row r="23" spans="1:8" ht="30" x14ac:dyDescent="0.25">
      <c r="A23" s="10">
        <v>19</v>
      </c>
      <c r="B23" s="2">
        <v>43504</v>
      </c>
      <c r="C23" s="28" t="s">
        <v>55</v>
      </c>
      <c r="D23" s="2">
        <v>43868</v>
      </c>
      <c r="E23" s="17" t="s">
        <v>56</v>
      </c>
      <c r="F23" s="17" t="s">
        <v>57</v>
      </c>
      <c r="G23" s="19">
        <f>1.23*10770.4</f>
        <v>13247.591999999999</v>
      </c>
      <c r="H23" s="4" t="s">
        <v>7</v>
      </c>
    </row>
    <row r="24" spans="1:8" ht="30" x14ac:dyDescent="0.25">
      <c r="A24" s="10">
        <v>20</v>
      </c>
      <c r="B24" s="2">
        <v>43504</v>
      </c>
      <c r="C24" s="28" t="s">
        <v>61</v>
      </c>
      <c r="D24" s="2">
        <v>43517</v>
      </c>
      <c r="E24" s="17" t="s">
        <v>62</v>
      </c>
      <c r="F24" s="17" t="s">
        <v>63</v>
      </c>
      <c r="G24" s="19">
        <v>3690</v>
      </c>
      <c r="H24" s="4" t="s">
        <v>8</v>
      </c>
    </row>
    <row r="25" spans="1:8" ht="30" x14ac:dyDescent="0.25">
      <c r="A25" s="10">
        <v>21</v>
      </c>
      <c r="B25" s="2">
        <v>43504</v>
      </c>
      <c r="C25" s="28" t="s">
        <v>64</v>
      </c>
      <c r="D25" s="2">
        <v>43517</v>
      </c>
      <c r="E25" s="17" t="s">
        <v>62</v>
      </c>
      <c r="F25" s="17" t="s">
        <v>63</v>
      </c>
      <c r="G25" s="19">
        <v>23370</v>
      </c>
      <c r="H25" s="4" t="s">
        <v>8</v>
      </c>
    </row>
    <row r="26" spans="1:8" ht="45" x14ac:dyDescent="0.25">
      <c r="A26" s="10">
        <v>22</v>
      </c>
      <c r="B26" s="2">
        <v>43510</v>
      </c>
      <c r="C26" s="28" t="s">
        <v>65</v>
      </c>
      <c r="D26" s="2">
        <v>43559</v>
      </c>
      <c r="E26" s="17" t="s">
        <v>66</v>
      </c>
      <c r="F26" s="17" t="s">
        <v>67</v>
      </c>
      <c r="G26" s="19" t="s">
        <v>68</v>
      </c>
      <c r="H26" s="4" t="s">
        <v>7</v>
      </c>
    </row>
    <row r="27" spans="1:8" ht="30" x14ac:dyDescent="0.25">
      <c r="A27" s="10">
        <v>23</v>
      </c>
      <c r="B27" s="2">
        <v>43510</v>
      </c>
      <c r="C27" s="28" t="s">
        <v>69</v>
      </c>
      <c r="D27" s="2">
        <v>43875</v>
      </c>
      <c r="E27" s="17" t="s">
        <v>70</v>
      </c>
      <c r="F27" s="17" t="s">
        <v>71</v>
      </c>
      <c r="G27" s="19">
        <v>67400.800000000003</v>
      </c>
      <c r="H27" s="4" t="s">
        <v>7</v>
      </c>
    </row>
    <row r="28" spans="1:8" x14ac:dyDescent="0.25">
      <c r="A28" s="10">
        <v>24</v>
      </c>
      <c r="B28" s="2">
        <v>43514</v>
      </c>
      <c r="C28" s="28" t="s">
        <v>80</v>
      </c>
      <c r="D28" s="2">
        <v>43522</v>
      </c>
      <c r="E28" s="15" t="s">
        <v>81</v>
      </c>
      <c r="F28" s="15" t="s">
        <v>27</v>
      </c>
      <c r="G28" s="14">
        <v>6000</v>
      </c>
      <c r="H28" s="4" t="s">
        <v>8</v>
      </c>
    </row>
    <row r="29" spans="1:8" ht="45" x14ac:dyDescent="0.25">
      <c r="A29" s="10">
        <v>25</v>
      </c>
      <c r="B29" s="2">
        <v>43515</v>
      </c>
      <c r="C29" s="28" t="s">
        <v>72</v>
      </c>
      <c r="D29" s="2">
        <v>43557</v>
      </c>
      <c r="E29" s="17" t="s">
        <v>73</v>
      </c>
      <c r="F29" s="26" t="s">
        <v>74</v>
      </c>
      <c r="G29" s="19">
        <v>43419</v>
      </c>
      <c r="H29" s="4" t="s">
        <v>7</v>
      </c>
    </row>
    <row r="30" spans="1:8" ht="30" x14ac:dyDescent="0.25">
      <c r="A30" s="10">
        <v>26</v>
      </c>
      <c r="B30" s="2">
        <v>43517</v>
      </c>
      <c r="C30" s="28" t="s">
        <v>58</v>
      </c>
      <c r="D30" s="2">
        <v>44247</v>
      </c>
      <c r="E30" s="17" t="s">
        <v>59</v>
      </c>
      <c r="F30" s="17" t="s">
        <v>60</v>
      </c>
      <c r="G30" s="19">
        <f>281286.68</f>
        <v>281286.68</v>
      </c>
      <c r="H30" s="4" t="s">
        <v>7</v>
      </c>
    </row>
    <row r="31" spans="1:8" ht="60" x14ac:dyDescent="0.25">
      <c r="A31" s="10">
        <v>27</v>
      </c>
      <c r="B31" s="2">
        <v>43518</v>
      </c>
      <c r="C31" s="28" t="s">
        <v>87</v>
      </c>
      <c r="D31" s="2">
        <v>43883</v>
      </c>
      <c r="E31" s="29" t="s">
        <v>88</v>
      </c>
      <c r="F31" s="17" t="s">
        <v>89</v>
      </c>
      <c r="G31" s="19">
        <v>80535.14</v>
      </c>
      <c r="H31" s="4" t="s">
        <v>7</v>
      </c>
    </row>
    <row r="32" spans="1:8" ht="60" x14ac:dyDescent="0.25">
      <c r="A32" s="10">
        <v>28</v>
      </c>
      <c r="B32" s="2">
        <v>43521</v>
      </c>
      <c r="C32" s="28" t="s">
        <v>75</v>
      </c>
      <c r="D32" s="2">
        <v>43633</v>
      </c>
      <c r="E32" s="17" t="s">
        <v>76</v>
      </c>
      <c r="F32" s="17" t="s">
        <v>77</v>
      </c>
      <c r="G32" s="19">
        <f>(35500+2500)*1.23</f>
        <v>46740</v>
      </c>
      <c r="H32" s="4" t="s">
        <v>8</v>
      </c>
    </row>
    <row r="33" spans="1:8" ht="60" x14ac:dyDescent="0.25">
      <c r="A33" s="10">
        <v>29</v>
      </c>
      <c r="B33" s="2">
        <v>43521</v>
      </c>
      <c r="C33" s="28" t="s">
        <v>78</v>
      </c>
      <c r="D33" s="2">
        <v>43633</v>
      </c>
      <c r="E33" s="17" t="s">
        <v>79</v>
      </c>
      <c r="F33" s="17" t="s">
        <v>77</v>
      </c>
      <c r="G33" s="19">
        <f>67158+3690</f>
        <v>70848</v>
      </c>
      <c r="H33" s="4" t="s">
        <v>8</v>
      </c>
    </row>
    <row r="34" spans="1:8" ht="30" x14ac:dyDescent="0.25">
      <c r="A34" s="10">
        <v>30</v>
      </c>
      <c r="B34" s="2">
        <v>43521</v>
      </c>
      <c r="C34" s="28" t="s">
        <v>85</v>
      </c>
      <c r="D34" s="2">
        <v>43563</v>
      </c>
      <c r="E34" s="17" t="s">
        <v>158</v>
      </c>
      <c r="F34" s="17" t="s">
        <v>86</v>
      </c>
      <c r="G34" s="19">
        <v>48489.06</v>
      </c>
      <c r="H34" s="4" t="s">
        <v>7</v>
      </c>
    </row>
    <row r="35" spans="1:8" ht="45" x14ac:dyDescent="0.25">
      <c r="A35" s="10">
        <v>31</v>
      </c>
      <c r="B35" s="2">
        <v>43525</v>
      </c>
      <c r="C35" s="28" t="s">
        <v>107</v>
      </c>
      <c r="D35" s="2">
        <v>43532</v>
      </c>
      <c r="E35" s="17" t="s">
        <v>108</v>
      </c>
      <c r="F35" s="17" t="s">
        <v>109</v>
      </c>
      <c r="G35" s="19">
        <v>3000</v>
      </c>
      <c r="H35" s="4" t="s">
        <v>8</v>
      </c>
    </row>
    <row r="36" spans="1:8" ht="30" x14ac:dyDescent="0.25">
      <c r="A36" s="10">
        <v>32</v>
      </c>
      <c r="B36" s="2">
        <v>43528</v>
      </c>
      <c r="C36" s="30" t="s">
        <v>155</v>
      </c>
      <c r="D36" s="2">
        <v>43584</v>
      </c>
      <c r="E36" s="31" t="s">
        <v>156</v>
      </c>
      <c r="F36" s="31" t="s">
        <v>157</v>
      </c>
      <c r="G36" s="33">
        <v>14285.16</v>
      </c>
      <c r="H36" s="4" t="s">
        <v>7</v>
      </c>
    </row>
    <row r="37" spans="1:8" ht="60" x14ac:dyDescent="0.25">
      <c r="A37" s="10">
        <v>33</v>
      </c>
      <c r="B37" s="2">
        <v>43528</v>
      </c>
      <c r="C37" s="28" t="s">
        <v>96</v>
      </c>
      <c r="D37" s="2">
        <v>43549</v>
      </c>
      <c r="E37" s="17" t="s">
        <v>97</v>
      </c>
      <c r="F37" s="17" t="s">
        <v>98</v>
      </c>
      <c r="G37" s="19">
        <v>2700</v>
      </c>
      <c r="H37" s="4" t="s">
        <v>8</v>
      </c>
    </row>
    <row r="38" spans="1:8" ht="60" x14ac:dyDescent="0.25">
      <c r="A38" s="10">
        <v>34</v>
      </c>
      <c r="B38" s="2">
        <v>43528</v>
      </c>
      <c r="C38" s="28" t="s">
        <v>426</v>
      </c>
      <c r="D38" s="2">
        <v>43584</v>
      </c>
      <c r="E38" s="17" t="s">
        <v>427</v>
      </c>
      <c r="F38" s="17" t="s">
        <v>213</v>
      </c>
      <c r="G38" s="19">
        <f>74669.01*1.23</f>
        <v>91842.882299999997</v>
      </c>
      <c r="H38" s="4" t="s">
        <v>45</v>
      </c>
    </row>
    <row r="39" spans="1:8" ht="60" x14ac:dyDescent="0.25">
      <c r="A39" s="10">
        <v>35</v>
      </c>
      <c r="B39" s="2">
        <v>43528</v>
      </c>
      <c r="C39" s="28" t="s">
        <v>428</v>
      </c>
      <c r="D39" s="2">
        <v>43584</v>
      </c>
      <c r="E39" s="17" t="s">
        <v>429</v>
      </c>
      <c r="F39" s="17" t="s">
        <v>213</v>
      </c>
      <c r="G39" s="19">
        <f>74664.76*1.23</f>
        <v>91837.654799999989</v>
      </c>
      <c r="H39" s="4" t="s">
        <v>45</v>
      </c>
    </row>
    <row r="40" spans="1:8" ht="30" x14ac:dyDescent="0.25">
      <c r="A40" s="10">
        <v>36</v>
      </c>
      <c r="B40" s="2">
        <v>43531</v>
      </c>
      <c r="C40" s="28" t="s">
        <v>99</v>
      </c>
      <c r="D40" s="2">
        <v>44992</v>
      </c>
      <c r="E40" s="17" t="s">
        <v>100</v>
      </c>
      <c r="F40" s="17" t="s">
        <v>101</v>
      </c>
      <c r="G40" s="19">
        <v>13306.76</v>
      </c>
      <c r="H40" s="4" t="s">
        <v>7</v>
      </c>
    </row>
    <row r="41" spans="1:8" ht="45" x14ac:dyDescent="0.25">
      <c r="A41" s="10">
        <v>37</v>
      </c>
      <c r="B41" s="2">
        <v>43532</v>
      </c>
      <c r="C41" s="28" t="s">
        <v>93</v>
      </c>
      <c r="D41" s="2">
        <v>43685</v>
      </c>
      <c r="E41" s="17" t="s">
        <v>94</v>
      </c>
      <c r="F41" s="17" t="s">
        <v>95</v>
      </c>
      <c r="G41" s="19">
        <v>67650</v>
      </c>
      <c r="H41" s="4" t="s">
        <v>8</v>
      </c>
    </row>
    <row r="42" spans="1:8" ht="30" x14ac:dyDescent="0.25">
      <c r="A42" s="10">
        <v>38</v>
      </c>
      <c r="B42" s="2">
        <v>43538</v>
      </c>
      <c r="C42" s="28" t="s">
        <v>102</v>
      </c>
      <c r="D42" s="2">
        <v>43904</v>
      </c>
      <c r="E42" s="17" t="s">
        <v>103</v>
      </c>
      <c r="F42" s="17" t="s">
        <v>38</v>
      </c>
      <c r="G42" s="19">
        <f>1.23*20000</f>
        <v>24600</v>
      </c>
      <c r="H42" s="4" t="s">
        <v>7</v>
      </c>
    </row>
    <row r="43" spans="1:8" ht="30" x14ac:dyDescent="0.25">
      <c r="A43" s="10">
        <v>39</v>
      </c>
      <c r="B43" s="2">
        <v>43538</v>
      </c>
      <c r="C43" s="28" t="s">
        <v>104</v>
      </c>
      <c r="D43" s="2">
        <v>43904</v>
      </c>
      <c r="E43" s="17" t="s">
        <v>105</v>
      </c>
      <c r="F43" s="17" t="s">
        <v>106</v>
      </c>
      <c r="G43" s="19">
        <f>1.23*15000</f>
        <v>18450</v>
      </c>
      <c r="H43" s="4" t="s">
        <v>7</v>
      </c>
    </row>
    <row r="44" spans="1:8" ht="30" x14ac:dyDescent="0.25">
      <c r="A44" s="10">
        <v>40</v>
      </c>
      <c r="B44" s="2">
        <v>43538</v>
      </c>
      <c r="C44" s="28" t="s">
        <v>110</v>
      </c>
      <c r="D44" s="2">
        <v>43904</v>
      </c>
      <c r="E44" s="17" t="s">
        <v>111</v>
      </c>
      <c r="F44" s="17" t="s">
        <v>112</v>
      </c>
      <c r="G44" s="19">
        <v>16791.71</v>
      </c>
      <c r="H44" s="4" t="s">
        <v>7</v>
      </c>
    </row>
    <row r="45" spans="1:8" ht="30" x14ac:dyDescent="0.25">
      <c r="A45" s="10">
        <v>41</v>
      </c>
      <c r="B45" s="2">
        <v>43538</v>
      </c>
      <c r="C45" s="28" t="s">
        <v>116</v>
      </c>
      <c r="D45" s="2">
        <v>43545</v>
      </c>
      <c r="E45" s="17" t="s">
        <v>117</v>
      </c>
      <c r="F45" s="17" t="s">
        <v>60</v>
      </c>
      <c r="G45" s="19">
        <f>1.23*13120</f>
        <v>16137.6</v>
      </c>
      <c r="H45" s="4" t="s">
        <v>7</v>
      </c>
    </row>
    <row r="46" spans="1:8" ht="45" x14ac:dyDescent="0.25">
      <c r="A46" s="10">
        <v>42</v>
      </c>
      <c r="B46" s="2">
        <v>43538</v>
      </c>
      <c r="C46" s="28" t="s">
        <v>118</v>
      </c>
      <c r="D46" s="2">
        <v>43547</v>
      </c>
      <c r="E46" s="17" t="s">
        <v>119</v>
      </c>
      <c r="F46" s="17" t="s">
        <v>120</v>
      </c>
      <c r="G46" s="19">
        <v>4920</v>
      </c>
      <c r="H46" s="4" t="s">
        <v>8</v>
      </c>
    </row>
    <row r="47" spans="1:8" ht="30" x14ac:dyDescent="0.25">
      <c r="A47" s="10">
        <v>43</v>
      </c>
      <c r="B47" s="2">
        <v>43538</v>
      </c>
      <c r="C47" s="28" t="s">
        <v>121</v>
      </c>
      <c r="D47" s="2">
        <v>43538</v>
      </c>
      <c r="E47" s="17" t="s">
        <v>122</v>
      </c>
      <c r="F47" s="17" t="s">
        <v>123</v>
      </c>
      <c r="G47" s="19">
        <v>369</v>
      </c>
      <c r="H47" s="4" t="s">
        <v>8</v>
      </c>
    </row>
    <row r="48" spans="1:8" ht="45" x14ac:dyDescent="0.25">
      <c r="A48" s="10">
        <v>44</v>
      </c>
      <c r="B48" s="2">
        <v>43539</v>
      </c>
      <c r="C48" s="28" t="s">
        <v>113</v>
      </c>
      <c r="D48" s="2">
        <v>43905</v>
      </c>
      <c r="E48" s="17" t="s">
        <v>114</v>
      </c>
      <c r="F48" s="17" t="s">
        <v>115</v>
      </c>
      <c r="G48" s="19">
        <v>71340</v>
      </c>
      <c r="H48" s="4" t="s">
        <v>7</v>
      </c>
    </row>
    <row r="49" spans="1:8" ht="45" x14ac:dyDescent="0.25">
      <c r="A49" s="10">
        <v>45</v>
      </c>
      <c r="B49" s="2">
        <v>43539</v>
      </c>
      <c r="C49" s="28" t="s">
        <v>130</v>
      </c>
      <c r="D49" s="2">
        <v>44635</v>
      </c>
      <c r="E49" s="17" t="s">
        <v>131</v>
      </c>
      <c r="F49" s="17" t="s">
        <v>132</v>
      </c>
      <c r="G49" s="19">
        <f>35991*1.23</f>
        <v>44268.93</v>
      </c>
      <c r="H49" s="4" t="s">
        <v>8</v>
      </c>
    </row>
    <row r="50" spans="1:8" ht="45" x14ac:dyDescent="0.25">
      <c r="A50" s="10">
        <v>46</v>
      </c>
      <c r="B50" s="2">
        <v>43542</v>
      </c>
      <c r="C50" s="28" t="s">
        <v>127</v>
      </c>
      <c r="D50" s="2">
        <v>43591</v>
      </c>
      <c r="E50" s="17" t="s">
        <v>128</v>
      </c>
      <c r="F50" s="17" t="s">
        <v>129</v>
      </c>
      <c r="G50" s="19">
        <v>18450</v>
      </c>
      <c r="H50" s="4" t="s">
        <v>8</v>
      </c>
    </row>
    <row r="51" spans="1:8" ht="45" x14ac:dyDescent="0.25">
      <c r="A51" s="10">
        <v>47</v>
      </c>
      <c r="B51" s="2">
        <v>43543</v>
      </c>
      <c r="C51" s="28" t="s">
        <v>124</v>
      </c>
      <c r="D51" s="2">
        <v>43553</v>
      </c>
      <c r="E51" s="17" t="s">
        <v>125</v>
      </c>
      <c r="F51" s="17" t="s">
        <v>126</v>
      </c>
      <c r="G51" s="19">
        <v>14156.31</v>
      </c>
      <c r="H51" s="4" t="s">
        <v>7</v>
      </c>
    </row>
    <row r="52" spans="1:8" ht="45" x14ac:dyDescent="0.25">
      <c r="A52" s="10">
        <v>48</v>
      </c>
      <c r="B52" s="2">
        <v>43547</v>
      </c>
      <c r="C52" s="28" t="s">
        <v>133</v>
      </c>
      <c r="D52" s="2">
        <v>43547</v>
      </c>
      <c r="E52" s="17" t="s">
        <v>134</v>
      </c>
      <c r="F52" s="17" t="s">
        <v>109</v>
      </c>
      <c r="G52" s="19">
        <v>1500</v>
      </c>
      <c r="H52" s="4" t="s">
        <v>8</v>
      </c>
    </row>
    <row r="53" spans="1:8" ht="45" x14ac:dyDescent="0.25">
      <c r="A53" s="10">
        <v>49</v>
      </c>
      <c r="B53" s="2">
        <v>43553</v>
      </c>
      <c r="C53" s="28" t="s">
        <v>138</v>
      </c>
      <c r="D53" s="2">
        <v>43567</v>
      </c>
      <c r="E53" s="17" t="s">
        <v>139</v>
      </c>
      <c r="F53" s="17" t="s">
        <v>140</v>
      </c>
      <c r="G53" s="19">
        <v>11242.2</v>
      </c>
      <c r="H53" s="4" t="s">
        <v>7</v>
      </c>
    </row>
    <row r="54" spans="1:8" ht="45" x14ac:dyDescent="0.25">
      <c r="A54" s="10">
        <v>50</v>
      </c>
      <c r="B54" s="2">
        <v>43556</v>
      </c>
      <c r="C54" s="28" t="s">
        <v>135</v>
      </c>
      <c r="D54" s="2">
        <v>43612</v>
      </c>
      <c r="E54" s="17" t="s">
        <v>136</v>
      </c>
      <c r="F54" s="17" t="s">
        <v>137</v>
      </c>
      <c r="G54" s="19">
        <v>23985</v>
      </c>
      <c r="H54" s="4" t="s">
        <v>8</v>
      </c>
    </row>
    <row r="55" spans="1:8" ht="30" x14ac:dyDescent="0.25">
      <c r="A55" s="10">
        <v>51</v>
      </c>
      <c r="B55" s="2">
        <v>43556</v>
      </c>
      <c r="C55" s="28" t="s">
        <v>161</v>
      </c>
      <c r="D55" s="2">
        <v>44286</v>
      </c>
      <c r="E55" s="17" t="s">
        <v>162</v>
      </c>
      <c r="F55" s="17" t="s">
        <v>163</v>
      </c>
      <c r="G55" s="19">
        <f>346564.8</f>
        <v>346564.8</v>
      </c>
      <c r="H55" s="4" t="s">
        <v>8</v>
      </c>
    </row>
    <row r="56" spans="1:8" ht="60" x14ac:dyDescent="0.25">
      <c r="A56" s="10">
        <v>52</v>
      </c>
      <c r="B56" s="2">
        <v>43557</v>
      </c>
      <c r="C56" s="28" t="s">
        <v>147</v>
      </c>
      <c r="D56" s="2">
        <v>43740</v>
      </c>
      <c r="E56" s="17" t="s">
        <v>148</v>
      </c>
      <c r="F56" s="17" t="s">
        <v>149</v>
      </c>
      <c r="G56" s="19">
        <v>57195</v>
      </c>
      <c r="H56" s="4" t="s">
        <v>8</v>
      </c>
    </row>
    <row r="57" spans="1:8" ht="45" x14ac:dyDescent="0.25">
      <c r="A57" s="10">
        <v>53</v>
      </c>
      <c r="B57" s="2">
        <v>43558</v>
      </c>
      <c r="C57" s="28" t="s">
        <v>141</v>
      </c>
      <c r="D57" s="2">
        <v>43602</v>
      </c>
      <c r="E57" s="17" t="s">
        <v>142</v>
      </c>
      <c r="F57" s="17" t="s">
        <v>143</v>
      </c>
      <c r="G57" s="19">
        <v>42435</v>
      </c>
      <c r="H57" s="4" t="s">
        <v>45</v>
      </c>
    </row>
    <row r="58" spans="1:8" ht="60" x14ac:dyDescent="0.25">
      <c r="A58" s="10">
        <v>54</v>
      </c>
      <c r="B58" s="2">
        <v>43559</v>
      </c>
      <c r="C58" s="28" t="s">
        <v>150</v>
      </c>
      <c r="D58" s="2">
        <v>43671</v>
      </c>
      <c r="E58" s="17" t="s">
        <v>151</v>
      </c>
      <c r="F58" s="17" t="s">
        <v>77</v>
      </c>
      <c r="G58" s="19">
        <f>1.23*59500</f>
        <v>73185</v>
      </c>
      <c r="H58" s="4" t="s">
        <v>8</v>
      </c>
    </row>
    <row r="59" spans="1:8" ht="30" x14ac:dyDescent="0.25">
      <c r="A59" s="10">
        <v>55</v>
      </c>
      <c r="B59" s="2">
        <v>43560</v>
      </c>
      <c r="C59" s="28" t="s">
        <v>152</v>
      </c>
      <c r="D59" s="2">
        <v>43925</v>
      </c>
      <c r="E59" s="17" t="s">
        <v>153</v>
      </c>
      <c r="F59" s="17" t="s">
        <v>154</v>
      </c>
      <c r="G59" s="19">
        <v>58578</v>
      </c>
      <c r="H59" s="4" t="s">
        <v>7</v>
      </c>
    </row>
    <row r="60" spans="1:8" ht="30" x14ac:dyDescent="0.25">
      <c r="A60" s="10">
        <v>56</v>
      </c>
      <c r="B60" s="2">
        <v>43560</v>
      </c>
      <c r="C60" s="28" t="s">
        <v>167</v>
      </c>
      <c r="D60" s="2">
        <v>43925</v>
      </c>
      <c r="E60" s="17" t="s">
        <v>168</v>
      </c>
      <c r="F60" s="17" t="s">
        <v>172</v>
      </c>
      <c r="G60" s="19">
        <f>15561.95</f>
        <v>15561.95</v>
      </c>
      <c r="H60" s="4" t="s">
        <v>7</v>
      </c>
    </row>
    <row r="61" spans="1:8" ht="45" x14ac:dyDescent="0.25">
      <c r="A61" s="10">
        <v>57</v>
      </c>
      <c r="B61" s="2">
        <v>43560</v>
      </c>
      <c r="C61" s="28" t="s">
        <v>169</v>
      </c>
      <c r="D61" s="2">
        <v>43802</v>
      </c>
      <c r="E61" s="32" t="s">
        <v>170</v>
      </c>
      <c r="F61" s="17" t="s">
        <v>171</v>
      </c>
      <c r="G61" s="19">
        <v>16283.43</v>
      </c>
      <c r="H61" s="4" t="s">
        <v>8</v>
      </c>
    </row>
    <row r="62" spans="1:8" ht="30" x14ac:dyDescent="0.25">
      <c r="A62" s="10">
        <v>58</v>
      </c>
      <c r="B62" s="2">
        <v>43563</v>
      </c>
      <c r="C62" s="28" t="s">
        <v>159</v>
      </c>
      <c r="D62" s="2">
        <v>43929</v>
      </c>
      <c r="E62" s="17" t="s">
        <v>160</v>
      </c>
      <c r="F62" s="17" t="s">
        <v>60</v>
      </c>
      <c r="G62" s="19">
        <f>1.23*19186.26</f>
        <v>23599.099799999996</v>
      </c>
      <c r="H62" s="4" t="s">
        <v>7</v>
      </c>
    </row>
    <row r="63" spans="1:8" ht="45" x14ac:dyDescent="0.25">
      <c r="A63" s="10">
        <v>59</v>
      </c>
      <c r="B63" s="2">
        <v>43566</v>
      </c>
      <c r="C63" s="28" t="s">
        <v>432</v>
      </c>
      <c r="D63" s="2">
        <v>43569</v>
      </c>
      <c r="E63" s="17" t="s">
        <v>433</v>
      </c>
      <c r="F63" s="17" t="s">
        <v>399</v>
      </c>
      <c r="G63" s="19">
        <f>133780*1.23</f>
        <v>164549.4</v>
      </c>
      <c r="H63" s="4" t="s">
        <v>7</v>
      </c>
    </row>
    <row r="64" spans="1:8" ht="30" x14ac:dyDescent="0.25">
      <c r="A64" s="10">
        <v>60</v>
      </c>
      <c r="B64" s="2">
        <v>43571</v>
      </c>
      <c r="C64" s="28" t="s">
        <v>164</v>
      </c>
      <c r="D64" s="2">
        <v>43634</v>
      </c>
      <c r="E64" s="17" t="s">
        <v>165</v>
      </c>
      <c r="F64" s="17" t="s">
        <v>166</v>
      </c>
      <c r="G64" s="19">
        <v>51414</v>
      </c>
      <c r="H64" s="4" t="s">
        <v>8</v>
      </c>
    </row>
    <row r="65" spans="1:8" ht="60" x14ac:dyDescent="0.25">
      <c r="A65" s="10">
        <v>61</v>
      </c>
      <c r="B65" s="2">
        <v>43571</v>
      </c>
      <c r="C65" s="28" t="s">
        <v>430</v>
      </c>
      <c r="D65" s="2">
        <v>43754</v>
      </c>
      <c r="E65" s="17" t="s">
        <v>431</v>
      </c>
      <c r="F65" s="17" t="s">
        <v>227</v>
      </c>
      <c r="G65" s="19">
        <f>137800*1.23</f>
        <v>169494</v>
      </c>
      <c r="H65" s="35" t="s">
        <v>8</v>
      </c>
    </row>
    <row r="66" spans="1:8" ht="30" x14ac:dyDescent="0.25">
      <c r="A66" s="10">
        <v>62</v>
      </c>
      <c r="B66" s="2">
        <v>43572</v>
      </c>
      <c r="C66" s="28" t="s">
        <v>173</v>
      </c>
      <c r="D66" s="2">
        <v>43938</v>
      </c>
      <c r="E66" s="17" t="s">
        <v>174</v>
      </c>
      <c r="F66" s="17" t="s">
        <v>175</v>
      </c>
      <c r="G66" s="19">
        <v>73652.399999999994</v>
      </c>
      <c r="H66" s="4" t="s">
        <v>7</v>
      </c>
    </row>
    <row r="67" spans="1:8" ht="30" x14ac:dyDescent="0.25">
      <c r="A67" s="10">
        <v>63</v>
      </c>
      <c r="B67" s="2">
        <v>43572</v>
      </c>
      <c r="C67" s="28" t="s">
        <v>176</v>
      </c>
      <c r="D67" s="2">
        <v>43614</v>
      </c>
      <c r="E67" s="17" t="s">
        <v>177</v>
      </c>
      <c r="F67" s="17" t="s">
        <v>178</v>
      </c>
      <c r="G67" s="19">
        <v>56155.65</v>
      </c>
      <c r="H67" s="4" t="s">
        <v>7</v>
      </c>
    </row>
    <row r="68" spans="1:8" ht="30" x14ac:dyDescent="0.25">
      <c r="A68" s="10">
        <v>64</v>
      </c>
      <c r="B68" s="2">
        <v>43572</v>
      </c>
      <c r="C68" s="28" t="s">
        <v>181</v>
      </c>
      <c r="D68" s="2">
        <v>43627</v>
      </c>
      <c r="E68" s="17" t="s">
        <v>182</v>
      </c>
      <c r="F68" s="17" t="s">
        <v>183</v>
      </c>
      <c r="G68" s="19">
        <f>302523.42</f>
        <v>302523.42</v>
      </c>
      <c r="H68" s="4" t="s">
        <v>8</v>
      </c>
    </row>
    <row r="69" spans="1:8" ht="30" x14ac:dyDescent="0.25">
      <c r="A69" s="10">
        <v>65</v>
      </c>
      <c r="B69" s="2">
        <v>43572</v>
      </c>
      <c r="C69" s="28" t="s">
        <v>184</v>
      </c>
      <c r="D69" s="2">
        <v>43799</v>
      </c>
      <c r="E69" s="17" t="s">
        <v>185</v>
      </c>
      <c r="F69" s="17" t="s">
        <v>186</v>
      </c>
      <c r="G69" s="19">
        <v>3918.78</v>
      </c>
      <c r="H69" s="4" t="s">
        <v>8</v>
      </c>
    </row>
    <row r="70" spans="1:8" ht="30" x14ac:dyDescent="0.25">
      <c r="A70" s="10">
        <v>66</v>
      </c>
      <c r="B70" s="2">
        <v>43578</v>
      </c>
      <c r="C70" s="28" t="s">
        <v>144</v>
      </c>
      <c r="D70" s="2">
        <v>43761</v>
      </c>
      <c r="E70" s="17" t="s">
        <v>145</v>
      </c>
      <c r="F70" s="17" t="s">
        <v>146</v>
      </c>
      <c r="G70" s="19">
        <v>70571.25</v>
      </c>
      <c r="H70" s="4" t="s">
        <v>7</v>
      </c>
    </row>
    <row r="71" spans="1:8" ht="30" x14ac:dyDescent="0.25">
      <c r="A71" s="10">
        <v>67</v>
      </c>
      <c r="B71" s="2">
        <v>43578</v>
      </c>
      <c r="C71" s="28" t="s">
        <v>179</v>
      </c>
      <c r="D71" s="2">
        <v>43634</v>
      </c>
      <c r="E71" s="17" t="s">
        <v>180</v>
      </c>
      <c r="F71" s="17" t="s">
        <v>60</v>
      </c>
      <c r="G71" s="19">
        <v>185097.78</v>
      </c>
      <c r="H71" s="4" t="s">
        <v>7</v>
      </c>
    </row>
    <row r="72" spans="1:8" ht="120" x14ac:dyDescent="0.25">
      <c r="A72" s="10">
        <v>68</v>
      </c>
      <c r="B72" s="2">
        <v>43578</v>
      </c>
      <c r="C72" s="28" t="s">
        <v>197</v>
      </c>
      <c r="D72" s="2">
        <v>43619</v>
      </c>
      <c r="E72" s="17" t="s">
        <v>198</v>
      </c>
      <c r="F72" s="17" t="s">
        <v>199</v>
      </c>
      <c r="G72" s="19">
        <v>367200</v>
      </c>
      <c r="H72" s="4" t="s">
        <v>8</v>
      </c>
    </row>
    <row r="73" spans="1:8" ht="45" x14ac:dyDescent="0.25">
      <c r="A73" s="10">
        <v>69</v>
      </c>
      <c r="B73" s="2">
        <v>43580</v>
      </c>
      <c r="C73" s="28" t="s">
        <v>190</v>
      </c>
      <c r="D73" s="2">
        <v>43595</v>
      </c>
      <c r="E73" s="17" t="s">
        <v>191</v>
      </c>
      <c r="F73" s="17" t="s">
        <v>192</v>
      </c>
      <c r="G73" s="19">
        <v>18450</v>
      </c>
      <c r="H73" s="4" t="s">
        <v>8</v>
      </c>
    </row>
    <row r="74" spans="1:8" ht="30" x14ac:dyDescent="0.25">
      <c r="A74" s="10">
        <v>70</v>
      </c>
      <c r="B74" s="2">
        <v>43584</v>
      </c>
      <c r="C74" s="28" t="s">
        <v>187</v>
      </c>
      <c r="D74" s="2">
        <v>43626</v>
      </c>
      <c r="E74" s="17" t="s">
        <v>189</v>
      </c>
      <c r="F74" s="17" t="s">
        <v>188</v>
      </c>
      <c r="G74" s="19">
        <v>54661.2</v>
      </c>
      <c r="H74" s="4" t="s">
        <v>7</v>
      </c>
    </row>
    <row r="75" spans="1:8" ht="45" x14ac:dyDescent="0.25">
      <c r="A75" s="10">
        <v>71</v>
      </c>
      <c r="B75" s="2">
        <v>43584</v>
      </c>
      <c r="C75" s="28" t="s">
        <v>193</v>
      </c>
      <c r="D75" s="2">
        <v>43568</v>
      </c>
      <c r="E75" s="17" t="s">
        <v>194</v>
      </c>
      <c r="F75" s="17" t="s">
        <v>195</v>
      </c>
      <c r="G75" s="19">
        <v>3485.16</v>
      </c>
      <c r="H75" s="4" t="s">
        <v>7</v>
      </c>
    </row>
    <row r="76" spans="1:8" ht="60" x14ac:dyDescent="0.25">
      <c r="A76" s="10">
        <v>72</v>
      </c>
      <c r="B76" s="2">
        <v>43584</v>
      </c>
      <c r="C76" s="28" t="s">
        <v>370</v>
      </c>
      <c r="D76" s="2">
        <v>43664</v>
      </c>
      <c r="E76" s="17" t="s">
        <v>376</v>
      </c>
      <c r="F76" s="17" t="s">
        <v>213</v>
      </c>
      <c r="G76" s="19">
        <v>40686.44</v>
      </c>
      <c r="H76" s="4" t="s">
        <v>45</v>
      </c>
    </row>
    <row r="77" spans="1:8" ht="60" x14ac:dyDescent="0.25">
      <c r="A77" s="10">
        <v>73</v>
      </c>
      <c r="B77" s="2">
        <v>43584</v>
      </c>
      <c r="C77" s="28" t="s">
        <v>437</v>
      </c>
      <c r="D77" s="2">
        <v>43708</v>
      </c>
      <c r="E77" s="17" t="s">
        <v>438</v>
      </c>
      <c r="F77" s="17" t="s">
        <v>439</v>
      </c>
      <c r="G77" s="37">
        <v>153900</v>
      </c>
      <c r="H77" s="4" t="s">
        <v>8</v>
      </c>
    </row>
    <row r="78" spans="1:8" ht="60" x14ac:dyDescent="0.25">
      <c r="A78" s="10">
        <v>74</v>
      </c>
      <c r="B78" s="2">
        <v>43585</v>
      </c>
      <c r="C78" s="28" t="s">
        <v>434</v>
      </c>
      <c r="D78" s="2">
        <v>43707</v>
      </c>
      <c r="E78" s="17" t="s">
        <v>435</v>
      </c>
      <c r="F78" s="17" t="s">
        <v>213</v>
      </c>
      <c r="G78" s="19">
        <f>120000*1.23</f>
        <v>147600</v>
      </c>
      <c r="H78" s="4" t="s">
        <v>45</v>
      </c>
    </row>
    <row r="79" spans="1:8" ht="45" x14ac:dyDescent="0.25">
      <c r="A79" s="10">
        <v>75</v>
      </c>
      <c r="B79" s="2">
        <v>43591</v>
      </c>
      <c r="C79" s="28" t="s">
        <v>200</v>
      </c>
      <c r="D79" s="2">
        <v>43703</v>
      </c>
      <c r="E79" s="17" t="s">
        <v>201</v>
      </c>
      <c r="F79" s="17" t="s">
        <v>436</v>
      </c>
      <c r="G79" s="19">
        <v>49200</v>
      </c>
      <c r="H79" s="4" t="s">
        <v>8</v>
      </c>
    </row>
    <row r="80" spans="1:8" ht="45" x14ac:dyDescent="0.25">
      <c r="A80" s="10">
        <v>76</v>
      </c>
      <c r="B80" s="2">
        <v>43593</v>
      </c>
      <c r="C80" s="28" t="s">
        <v>208</v>
      </c>
      <c r="D80" s="2">
        <v>43686</v>
      </c>
      <c r="E80" s="17" t="s">
        <v>209</v>
      </c>
      <c r="F80" s="17" t="s">
        <v>210</v>
      </c>
      <c r="G80" s="19">
        <v>73800</v>
      </c>
      <c r="H80" s="4" t="s">
        <v>45</v>
      </c>
    </row>
    <row r="81" spans="1:8" ht="60" x14ac:dyDescent="0.25">
      <c r="A81" s="10">
        <v>77</v>
      </c>
      <c r="B81" s="2">
        <v>43594</v>
      </c>
      <c r="C81" s="28" t="s">
        <v>211</v>
      </c>
      <c r="D81" s="2">
        <v>43718</v>
      </c>
      <c r="E81" s="17" t="s">
        <v>212</v>
      </c>
      <c r="F81" s="17" t="s">
        <v>213</v>
      </c>
      <c r="G81" s="19">
        <f>25215+615</f>
        <v>25830</v>
      </c>
      <c r="H81" s="4" t="s">
        <v>8</v>
      </c>
    </row>
    <row r="82" spans="1:8" ht="45" x14ac:dyDescent="0.25">
      <c r="A82" s="10">
        <v>78</v>
      </c>
      <c r="B82" s="2">
        <v>43598</v>
      </c>
      <c r="C82" s="28" t="s">
        <v>205</v>
      </c>
      <c r="D82" s="2">
        <v>43709</v>
      </c>
      <c r="E82" s="17" t="s">
        <v>206</v>
      </c>
      <c r="F82" s="17" t="s">
        <v>207</v>
      </c>
      <c r="G82" s="19">
        <f>1.23*245299.26</f>
        <v>301718.08980000002</v>
      </c>
      <c r="H82" s="4" t="s">
        <v>7</v>
      </c>
    </row>
    <row r="83" spans="1:8" ht="30" x14ac:dyDescent="0.25">
      <c r="A83" s="10">
        <v>79</v>
      </c>
      <c r="B83" s="2">
        <v>43601</v>
      </c>
      <c r="C83" s="28" t="s">
        <v>202</v>
      </c>
      <c r="D83" s="2">
        <v>44331</v>
      </c>
      <c r="E83" s="17" t="s">
        <v>203</v>
      </c>
      <c r="F83" s="17" t="s">
        <v>204</v>
      </c>
      <c r="G83" s="19">
        <f>1.23*1628552.85</f>
        <v>2003120.0055</v>
      </c>
      <c r="H83" s="4" t="s">
        <v>8</v>
      </c>
    </row>
    <row r="84" spans="1:8" ht="60" x14ac:dyDescent="0.25">
      <c r="A84" s="10">
        <v>80</v>
      </c>
      <c r="B84" s="2">
        <v>43605</v>
      </c>
      <c r="C84" s="28" t="s">
        <v>214</v>
      </c>
      <c r="D84" s="2">
        <v>43626</v>
      </c>
      <c r="E84" s="17" t="s">
        <v>215</v>
      </c>
      <c r="F84" s="17" t="s">
        <v>216</v>
      </c>
      <c r="G84" s="19">
        <v>17527.5</v>
      </c>
      <c r="H84" s="4" t="s">
        <v>7</v>
      </c>
    </row>
    <row r="85" spans="1:8" ht="45" x14ac:dyDescent="0.25">
      <c r="A85" s="10">
        <v>81</v>
      </c>
      <c r="B85" s="2">
        <v>43605</v>
      </c>
      <c r="C85" s="28" t="s">
        <v>454</v>
      </c>
      <c r="D85" s="2">
        <v>43616</v>
      </c>
      <c r="E85" s="17" t="s">
        <v>455</v>
      </c>
      <c r="F85" s="17" t="s">
        <v>456</v>
      </c>
      <c r="G85" s="19">
        <v>1599</v>
      </c>
      <c r="H85" s="4" t="s">
        <v>8</v>
      </c>
    </row>
    <row r="86" spans="1:8" ht="60" x14ac:dyDescent="0.25">
      <c r="A86" s="10">
        <v>82</v>
      </c>
      <c r="B86" s="2">
        <v>43609</v>
      </c>
      <c r="C86" s="28" t="s">
        <v>217</v>
      </c>
      <c r="D86" s="2">
        <v>44339</v>
      </c>
      <c r="E86" s="17" t="s">
        <v>219</v>
      </c>
      <c r="F86" s="17" t="s">
        <v>218</v>
      </c>
      <c r="G86" s="19">
        <f>1.23*148800</f>
        <v>183024</v>
      </c>
      <c r="H86" s="4" t="s">
        <v>8</v>
      </c>
    </row>
    <row r="87" spans="1:8" ht="30" x14ac:dyDescent="0.25">
      <c r="A87" s="10">
        <v>83</v>
      </c>
      <c r="B87" s="2">
        <v>43609</v>
      </c>
      <c r="C87" s="28" t="s">
        <v>220</v>
      </c>
      <c r="D87" s="2">
        <v>43630</v>
      </c>
      <c r="E87" s="17" t="s">
        <v>221</v>
      </c>
      <c r="F87" s="17" t="s">
        <v>222</v>
      </c>
      <c r="G87" s="19">
        <v>21525</v>
      </c>
      <c r="H87" s="4" t="s">
        <v>7</v>
      </c>
    </row>
    <row r="88" spans="1:8" ht="60" x14ac:dyDescent="0.25">
      <c r="A88" s="10">
        <v>84</v>
      </c>
      <c r="B88" s="2">
        <v>43612</v>
      </c>
      <c r="C88" s="28" t="s">
        <v>440</v>
      </c>
      <c r="D88" s="2">
        <v>43704</v>
      </c>
      <c r="E88" s="17" t="s">
        <v>441</v>
      </c>
      <c r="F88" s="17" t="s">
        <v>213</v>
      </c>
      <c r="G88" s="19">
        <f>138027.97*1.23</f>
        <v>169774.4031</v>
      </c>
      <c r="H88" s="4" t="s">
        <v>45</v>
      </c>
    </row>
    <row r="89" spans="1:8" ht="45" x14ac:dyDescent="0.25">
      <c r="A89" s="10">
        <v>85</v>
      </c>
      <c r="B89" s="2">
        <v>43614</v>
      </c>
      <c r="C89" s="28" t="s">
        <v>228</v>
      </c>
      <c r="D89" s="2">
        <v>43616</v>
      </c>
      <c r="E89" s="17" t="s">
        <v>229</v>
      </c>
      <c r="F89" s="17" t="s">
        <v>109</v>
      </c>
      <c r="G89" s="19">
        <v>3000</v>
      </c>
      <c r="H89" s="4" t="s">
        <v>8</v>
      </c>
    </row>
    <row r="90" spans="1:8" ht="30" x14ac:dyDescent="0.25">
      <c r="A90" s="10">
        <v>86</v>
      </c>
      <c r="B90" s="2">
        <v>43619</v>
      </c>
      <c r="C90" s="28" t="s">
        <v>223</v>
      </c>
      <c r="D90" s="2">
        <v>44368</v>
      </c>
      <c r="E90" s="17" t="s">
        <v>225</v>
      </c>
      <c r="F90" s="17" t="s">
        <v>38</v>
      </c>
      <c r="G90" s="19">
        <v>14543.82</v>
      </c>
      <c r="H90" s="4" t="s">
        <v>7</v>
      </c>
    </row>
    <row r="91" spans="1:8" ht="60" x14ac:dyDescent="0.25">
      <c r="A91" s="10">
        <v>87</v>
      </c>
      <c r="B91" s="2">
        <v>43619</v>
      </c>
      <c r="C91" s="28" t="s">
        <v>224</v>
      </c>
      <c r="D91" s="2">
        <v>43741</v>
      </c>
      <c r="E91" s="17" t="s">
        <v>226</v>
      </c>
      <c r="F91" s="17" t="s">
        <v>227</v>
      </c>
      <c r="G91" s="19">
        <v>19065</v>
      </c>
      <c r="H91" s="4" t="s">
        <v>8</v>
      </c>
    </row>
    <row r="92" spans="1:8" ht="45" x14ac:dyDescent="0.25">
      <c r="A92" s="10">
        <v>88</v>
      </c>
      <c r="B92" s="2">
        <v>43621</v>
      </c>
      <c r="C92" s="28" t="s">
        <v>448</v>
      </c>
      <c r="D92" s="2">
        <v>43690</v>
      </c>
      <c r="E92" s="17" t="s">
        <v>449</v>
      </c>
      <c r="F92" s="17" t="s">
        <v>450</v>
      </c>
      <c r="G92" s="19">
        <f>259117.24*1.23</f>
        <v>318714.20519999997</v>
      </c>
      <c r="H92" s="4" t="s">
        <v>7</v>
      </c>
    </row>
    <row r="93" spans="1:8" ht="45" x14ac:dyDescent="0.25">
      <c r="A93" s="10">
        <v>89</v>
      </c>
      <c r="B93" s="2">
        <v>43621</v>
      </c>
      <c r="C93" s="28" t="s">
        <v>451</v>
      </c>
      <c r="D93" s="2">
        <v>43690</v>
      </c>
      <c r="E93" s="17" t="s">
        <v>452</v>
      </c>
      <c r="F93" s="17" t="s">
        <v>453</v>
      </c>
      <c r="G93" s="19">
        <f>50240*1.23</f>
        <v>61795.199999999997</v>
      </c>
      <c r="H93" s="4" t="s">
        <v>7</v>
      </c>
    </row>
    <row r="94" spans="1:8" ht="60" x14ac:dyDescent="0.25">
      <c r="A94" s="10">
        <v>90</v>
      </c>
      <c r="B94" s="2">
        <v>43626</v>
      </c>
      <c r="C94" s="28" t="s">
        <v>230</v>
      </c>
      <c r="D94" s="2">
        <v>44356</v>
      </c>
      <c r="E94" s="17" t="s">
        <v>231</v>
      </c>
      <c r="F94" s="17" t="s">
        <v>232</v>
      </c>
      <c r="G94" s="19">
        <f>27710.05</f>
        <v>27710.05</v>
      </c>
      <c r="H94" s="4" t="s">
        <v>7</v>
      </c>
    </row>
    <row r="95" spans="1:8" ht="30" x14ac:dyDescent="0.25">
      <c r="A95" s="10">
        <v>91</v>
      </c>
      <c r="B95" s="2">
        <v>43626</v>
      </c>
      <c r="C95" s="28" t="s">
        <v>445</v>
      </c>
      <c r="D95" s="2">
        <v>43791</v>
      </c>
      <c r="E95" s="36" t="s">
        <v>446</v>
      </c>
      <c r="F95" s="36" t="s">
        <v>447</v>
      </c>
      <c r="G95" s="37">
        <v>189420</v>
      </c>
      <c r="H95" s="4" t="s">
        <v>8</v>
      </c>
    </row>
    <row r="96" spans="1:8" ht="60" x14ac:dyDescent="0.25">
      <c r="A96" s="10">
        <v>92</v>
      </c>
      <c r="B96" s="2">
        <v>43630</v>
      </c>
      <c r="C96" s="28" t="s">
        <v>239</v>
      </c>
      <c r="D96" s="2">
        <v>43815</v>
      </c>
      <c r="E96" s="17" t="s">
        <v>240</v>
      </c>
      <c r="F96" s="17" t="s">
        <v>241</v>
      </c>
      <c r="G96" s="19">
        <v>606472.41</v>
      </c>
      <c r="H96" s="4" t="s">
        <v>7</v>
      </c>
    </row>
    <row r="97" spans="1:8" ht="60" x14ac:dyDescent="0.25">
      <c r="A97" s="10">
        <v>93</v>
      </c>
      <c r="B97" s="2">
        <v>43630</v>
      </c>
      <c r="C97" s="28" t="s">
        <v>242</v>
      </c>
      <c r="D97" s="2">
        <v>43815</v>
      </c>
      <c r="E97" s="17" t="s">
        <v>243</v>
      </c>
      <c r="F97" s="17" t="s">
        <v>241</v>
      </c>
      <c r="G97" s="19">
        <v>490622.4</v>
      </c>
      <c r="H97" s="4" t="s">
        <v>7</v>
      </c>
    </row>
    <row r="98" spans="1:8" ht="60" x14ac:dyDescent="0.25">
      <c r="A98" s="10">
        <v>94</v>
      </c>
      <c r="B98" s="2">
        <v>43630</v>
      </c>
      <c r="C98" s="28" t="s">
        <v>244</v>
      </c>
      <c r="D98" s="2">
        <v>43815</v>
      </c>
      <c r="E98" s="17" t="s">
        <v>245</v>
      </c>
      <c r="F98" s="17" t="s">
        <v>241</v>
      </c>
      <c r="G98" s="19">
        <v>454952.4</v>
      </c>
      <c r="H98" s="4" t="s">
        <v>7</v>
      </c>
    </row>
    <row r="99" spans="1:8" ht="60" x14ac:dyDescent="0.25">
      <c r="A99" s="10">
        <v>95</v>
      </c>
      <c r="B99" s="2">
        <v>43630</v>
      </c>
      <c r="C99" s="28" t="s">
        <v>246</v>
      </c>
      <c r="D99" s="2">
        <v>43815</v>
      </c>
      <c r="E99" s="17" t="s">
        <v>247</v>
      </c>
      <c r="F99" s="17" t="s">
        <v>241</v>
      </c>
      <c r="G99" s="19">
        <v>281424</v>
      </c>
      <c r="H99" s="4" t="s">
        <v>7</v>
      </c>
    </row>
    <row r="100" spans="1:8" ht="45" x14ac:dyDescent="0.25">
      <c r="A100" s="10">
        <v>96</v>
      </c>
      <c r="B100" s="2">
        <v>43647</v>
      </c>
      <c r="C100" s="28" t="s">
        <v>233</v>
      </c>
      <c r="D100" s="2">
        <v>43738</v>
      </c>
      <c r="E100" s="17" t="s">
        <v>234</v>
      </c>
      <c r="F100" s="17" t="s">
        <v>235</v>
      </c>
      <c r="G100" s="19">
        <f>22426.34</f>
        <v>22426.34</v>
      </c>
      <c r="H100" s="4" t="s">
        <v>8</v>
      </c>
    </row>
    <row r="101" spans="1:8" ht="30" x14ac:dyDescent="0.25">
      <c r="A101" s="10">
        <v>97</v>
      </c>
      <c r="B101" s="2">
        <v>43651</v>
      </c>
      <c r="C101" s="28" t="s">
        <v>236</v>
      </c>
      <c r="D101" s="2">
        <v>44016</v>
      </c>
      <c r="E101" s="17" t="s">
        <v>237</v>
      </c>
      <c r="F101" s="17" t="s">
        <v>238</v>
      </c>
      <c r="G101" s="19">
        <v>17078.87</v>
      </c>
      <c r="H101" s="4" t="s">
        <v>8</v>
      </c>
    </row>
    <row r="102" spans="1:8" x14ac:dyDescent="0.25">
      <c r="A102" s="10">
        <v>98</v>
      </c>
      <c r="B102" s="2">
        <v>43656</v>
      </c>
      <c r="C102" s="28"/>
      <c r="D102" s="2"/>
      <c r="E102" s="25"/>
      <c r="F102" s="17"/>
      <c r="G102" s="19"/>
      <c r="H102" s="4"/>
    </row>
    <row r="103" spans="1:8" ht="30" x14ac:dyDescent="0.25">
      <c r="A103" s="10">
        <v>99</v>
      </c>
      <c r="B103" s="2">
        <v>43656</v>
      </c>
      <c r="C103" s="28" t="s">
        <v>248</v>
      </c>
      <c r="D103" s="2">
        <v>44386</v>
      </c>
      <c r="E103" s="25" t="s">
        <v>249</v>
      </c>
      <c r="F103" s="17" t="s">
        <v>457</v>
      </c>
      <c r="G103" s="19">
        <v>25218.69</v>
      </c>
      <c r="H103" s="4" t="s">
        <v>8</v>
      </c>
    </row>
    <row r="104" spans="1:8" ht="30" x14ac:dyDescent="0.25">
      <c r="A104" s="10">
        <v>100</v>
      </c>
      <c r="B104" s="2">
        <v>43657</v>
      </c>
      <c r="C104" s="28" t="s">
        <v>255</v>
      </c>
      <c r="D104" s="2">
        <v>44388</v>
      </c>
      <c r="E104" s="17" t="s">
        <v>458</v>
      </c>
      <c r="F104" s="17" t="s">
        <v>256</v>
      </c>
      <c r="G104" s="19">
        <v>53668.25</v>
      </c>
      <c r="H104" s="4" t="s">
        <v>8</v>
      </c>
    </row>
    <row r="105" spans="1:8" ht="60" x14ac:dyDescent="0.25">
      <c r="A105" s="10">
        <v>101</v>
      </c>
      <c r="B105" s="2">
        <v>43658</v>
      </c>
      <c r="C105" s="28" t="s">
        <v>250</v>
      </c>
      <c r="D105" s="2">
        <v>43749</v>
      </c>
      <c r="E105" s="17" t="s">
        <v>251</v>
      </c>
      <c r="F105" s="17" t="s">
        <v>213</v>
      </c>
      <c r="G105" s="19">
        <v>196459.73</v>
      </c>
      <c r="H105" s="4" t="s">
        <v>45</v>
      </c>
    </row>
    <row r="106" spans="1:8" ht="30" x14ac:dyDescent="0.25">
      <c r="A106" s="10">
        <v>102</v>
      </c>
      <c r="B106" s="2">
        <v>43663</v>
      </c>
      <c r="C106" s="28" t="s">
        <v>257</v>
      </c>
      <c r="D106" s="2">
        <v>43677</v>
      </c>
      <c r="E106" s="17" t="s">
        <v>258</v>
      </c>
      <c r="F106" s="17" t="s">
        <v>38</v>
      </c>
      <c r="G106" s="19">
        <v>10896.11</v>
      </c>
      <c r="H106" s="4" t="s">
        <v>7</v>
      </c>
    </row>
    <row r="107" spans="1:8" ht="60" x14ac:dyDescent="0.25">
      <c r="A107" s="10">
        <v>103</v>
      </c>
      <c r="B107" s="2">
        <v>43664</v>
      </c>
      <c r="C107" s="28" t="s">
        <v>307</v>
      </c>
      <c r="D107" s="2">
        <v>43817</v>
      </c>
      <c r="E107" s="17" t="s">
        <v>309</v>
      </c>
      <c r="F107" s="17" t="s">
        <v>460</v>
      </c>
      <c r="G107" s="19">
        <v>698090</v>
      </c>
      <c r="H107" s="4" t="s">
        <v>45</v>
      </c>
    </row>
    <row r="108" spans="1:8" ht="60" x14ac:dyDescent="0.25">
      <c r="A108" s="10">
        <v>104</v>
      </c>
      <c r="B108" s="2">
        <v>43669</v>
      </c>
      <c r="C108" s="28" t="s">
        <v>308</v>
      </c>
      <c r="D108" s="2">
        <v>43799</v>
      </c>
      <c r="E108" s="17" t="s">
        <v>310</v>
      </c>
      <c r="F108" s="17" t="s">
        <v>459</v>
      </c>
      <c r="G108" s="19">
        <f>487457*1.23</f>
        <v>599572.11</v>
      </c>
      <c r="H108" s="4" t="s">
        <v>45</v>
      </c>
    </row>
    <row r="109" spans="1:8" ht="45" x14ac:dyDescent="0.25">
      <c r="A109" s="10">
        <v>105</v>
      </c>
      <c r="B109" s="2">
        <v>43670</v>
      </c>
      <c r="C109" s="28" t="s">
        <v>252</v>
      </c>
      <c r="D109" s="2">
        <v>43767</v>
      </c>
      <c r="E109" s="17" t="s">
        <v>253</v>
      </c>
      <c r="F109" s="17" t="s">
        <v>254</v>
      </c>
      <c r="G109" s="19">
        <f>1.23*56591</f>
        <v>69606.929999999993</v>
      </c>
      <c r="H109" s="4" t="s">
        <v>7</v>
      </c>
    </row>
    <row r="110" spans="1:8" ht="45" x14ac:dyDescent="0.25">
      <c r="A110" s="10">
        <v>106</v>
      </c>
      <c r="B110" s="2">
        <v>43670</v>
      </c>
      <c r="C110" s="28" t="s">
        <v>263</v>
      </c>
      <c r="D110" s="2">
        <v>43724</v>
      </c>
      <c r="E110" s="17" t="s">
        <v>264</v>
      </c>
      <c r="F110" s="17" t="s">
        <v>265</v>
      </c>
      <c r="G110" s="19">
        <f>38130+11070</f>
        <v>49200</v>
      </c>
      <c r="H110" s="4" t="s">
        <v>8</v>
      </c>
    </row>
    <row r="111" spans="1:8" ht="30" x14ac:dyDescent="0.25">
      <c r="A111" s="10">
        <v>107</v>
      </c>
      <c r="B111" s="2">
        <v>43672</v>
      </c>
      <c r="C111" s="28" t="s">
        <v>259</v>
      </c>
      <c r="D111" s="2">
        <v>44037</v>
      </c>
      <c r="E111" s="17" t="s">
        <v>260</v>
      </c>
      <c r="F111" s="17" t="s">
        <v>38</v>
      </c>
      <c r="G111" s="19">
        <f>10318.84</f>
        <v>10318.84</v>
      </c>
      <c r="H111" s="4" t="s">
        <v>7</v>
      </c>
    </row>
    <row r="112" spans="1:8" ht="30" x14ac:dyDescent="0.25">
      <c r="A112" s="10">
        <v>108</v>
      </c>
      <c r="B112" s="2">
        <v>43672</v>
      </c>
      <c r="C112" s="28" t="s">
        <v>261</v>
      </c>
      <c r="D112" s="2">
        <v>44037</v>
      </c>
      <c r="E112" s="17" t="s">
        <v>262</v>
      </c>
      <c r="F112" s="17" t="s">
        <v>238</v>
      </c>
      <c r="G112" s="19">
        <v>11377.5</v>
      </c>
      <c r="H112" s="4" t="s">
        <v>7</v>
      </c>
    </row>
    <row r="113" spans="1:8" ht="30" x14ac:dyDescent="0.25">
      <c r="A113" s="10">
        <v>109</v>
      </c>
      <c r="B113" s="2">
        <v>43672</v>
      </c>
      <c r="C113" s="28" t="s">
        <v>311</v>
      </c>
      <c r="D113" s="2">
        <v>43699</v>
      </c>
      <c r="E113" s="17" t="s">
        <v>312</v>
      </c>
      <c r="F113" s="17" t="s">
        <v>313</v>
      </c>
      <c r="G113" s="19">
        <v>49351.46</v>
      </c>
      <c r="H113" s="4" t="s">
        <v>7</v>
      </c>
    </row>
    <row r="114" spans="1:8" ht="45" x14ac:dyDescent="0.25">
      <c r="A114" s="10">
        <v>110</v>
      </c>
      <c r="B114" s="2">
        <v>43675</v>
      </c>
      <c r="C114" s="28" t="s">
        <v>266</v>
      </c>
      <c r="D114" s="2">
        <v>43737</v>
      </c>
      <c r="E114" s="17" t="s">
        <v>267</v>
      </c>
      <c r="F114" s="17" t="s">
        <v>268</v>
      </c>
      <c r="G114" s="19">
        <v>59578.400000000001</v>
      </c>
      <c r="H114" s="4" t="s">
        <v>45</v>
      </c>
    </row>
    <row r="115" spans="1:8" ht="30" x14ac:dyDescent="0.25">
      <c r="A115" s="10">
        <v>111</v>
      </c>
      <c r="B115" s="2">
        <v>43682</v>
      </c>
      <c r="C115" s="28" t="s">
        <v>272</v>
      </c>
      <c r="D115" s="2">
        <v>43688</v>
      </c>
      <c r="E115" s="17" t="s">
        <v>276</v>
      </c>
      <c r="F115" s="17" t="s">
        <v>273</v>
      </c>
      <c r="G115" s="19">
        <v>103341.52</v>
      </c>
      <c r="H115" s="4" t="s">
        <v>7</v>
      </c>
    </row>
    <row r="116" spans="1:8" ht="30" x14ac:dyDescent="0.25">
      <c r="A116" s="10">
        <v>112</v>
      </c>
      <c r="B116" s="2">
        <v>43682</v>
      </c>
      <c r="C116" s="28" t="s">
        <v>274</v>
      </c>
      <c r="D116" s="2">
        <v>43688</v>
      </c>
      <c r="E116" s="17" t="s">
        <v>275</v>
      </c>
      <c r="F116" s="17" t="s">
        <v>277</v>
      </c>
      <c r="G116" s="19">
        <v>84024.99</v>
      </c>
      <c r="H116" s="4" t="s">
        <v>7</v>
      </c>
    </row>
    <row r="117" spans="1:8" ht="30" x14ac:dyDescent="0.25">
      <c r="A117" s="10">
        <v>113</v>
      </c>
      <c r="B117" s="2">
        <v>43685</v>
      </c>
      <c r="C117" s="28" t="s">
        <v>269</v>
      </c>
      <c r="D117" s="2">
        <v>43769</v>
      </c>
      <c r="E117" s="17" t="s">
        <v>270</v>
      </c>
      <c r="F117" s="17" t="s">
        <v>271</v>
      </c>
      <c r="G117" s="19">
        <f>48954</f>
        <v>48954</v>
      </c>
      <c r="H117" s="4" t="s">
        <v>7</v>
      </c>
    </row>
    <row r="118" spans="1:8" ht="45" x14ac:dyDescent="0.25">
      <c r="A118" s="10">
        <v>114</v>
      </c>
      <c r="B118" s="2">
        <v>43697</v>
      </c>
      <c r="C118" s="28" t="s">
        <v>281</v>
      </c>
      <c r="D118" s="2">
        <v>43861</v>
      </c>
      <c r="E118" s="17" t="s">
        <v>282</v>
      </c>
      <c r="F118" s="17" t="s">
        <v>283</v>
      </c>
      <c r="G118" s="19">
        <v>2500</v>
      </c>
      <c r="H118" s="4" t="s">
        <v>8</v>
      </c>
    </row>
    <row r="119" spans="1:8" ht="30" x14ac:dyDescent="0.25">
      <c r="A119" s="10">
        <v>115</v>
      </c>
      <c r="B119" s="2">
        <v>43712</v>
      </c>
      <c r="C119" s="28" t="s">
        <v>296</v>
      </c>
      <c r="D119" s="2">
        <v>44808</v>
      </c>
      <c r="E119" s="17" t="s">
        <v>297</v>
      </c>
      <c r="F119" s="16" t="s">
        <v>298</v>
      </c>
      <c r="G119" s="19">
        <v>10578</v>
      </c>
      <c r="H119" s="4" t="s">
        <v>7</v>
      </c>
    </row>
    <row r="120" spans="1:8" ht="45" x14ac:dyDescent="0.25">
      <c r="A120" s="10">
        <v>116</v>
      </c>
      <c r="B120" s="2">
        <v>43714</v>
      </c>
      <c r="C120" s="28" t="s">
        <v>306</v>
      </c>
      <c r="D120" s="2">
        <v>43784</v>
      </c>
      <c r="E120" s="17" t="s">
        <v>234</v>
      </c>
      <c r="F120" s="17" t="s">
        <v>235</v>
      </c>
      <c r="G120" s="19">
        <v>42476.57</v>
      </c>
      <c r="H120" s="4" t="s">
        <v>8</v>
      </c>
    </row>
    <row r="121" spans="1:8" ht="45" x14ac:dyDescent="0.25">
      <c r="A121" s="10">
        <v>117</v>
      </c>
      <c r="B121" s="2">
        <v>43717</v>
      </c>
      <c r="C121" s="28" t="s">
        <v>287</v>
      </c>
      <c r="D121" s="2">
        <v>43801</v>
      </c>
      <c r="E121" s="17" t="s">
        <v>288</v>
      </c>
      <c r="F121" s="17" t="s">
        <v>289</v>
      </c>
      <c r="G121" s="19">
        <v>143910</v>
      </c>
      <c r="H121" s="4" t="s">
        <v>8</v>
      </c>
    </row>
    <row r="122" spans="1:8" ht="60" x14ac:dyDescent="0.25">
      <c r="A122" s="10">
        <v>118</v>
      </c>
      <c r="B122" s="2">
        <v>43717</v>
      </c>
      <c r="C122" s="28" t="s">
        <v>284</v>
      </c>
      <c r="D122" s="2">
        <v>43738</v>
      </c>
      <c r="E122" s="17" t="s">
        <v>285</v>
      </c>
      <c r="F122" s="17" t="s">
        <v>286</v>
      </c>
      <c r="G122" s="19">
        <v>46740</v>
      </c>
      <c r="H122" s="4" t="s">
        <v>8</v>
      </c>
    </row>
    <row r="123" spans="1:8" ht="60" x14ac:dyDescent="0.25">
      <c r="A123" s="10">
        <v>119</v>
      </c>
      <c r="B123" s="2">
        <v>43718</v>
      </c>
      <c r="C123" s="28" t="s">
        <v>323</v>
      </c>
      <c r="D123" s="2">
        <v>44813</v>
      </c>
      <c r="E123" s="17" t="s">
        <v>324</v>
      </c>
      <c r="F123" s="17" t="s">
        <v>325</v>
      </c>
      <c r="G123" s="19">
        <v>21721.55</v>
      </c>
      <c r="H123" s="4" t="s">
        <v>8</v>
      </c>
    </row>
    <row r="124" spans="1:8" ht="30" x14ac:dyDescent="0.25">
      <c r="A124" s="10">
        <v>120</v>
      </c>
      <c r="B124" s="2">
        <v>43719</v>
      </c>
      <c r="C124" s="28" t="s">
        <v>299</v>
      </c>
      <c r="D124" s="2">
        <v>43739</v>
      </c>
      <c r="E124" s="17" t="s">
        <v>300</v>
      </c>
      <c r="F124" s="34" t="s">
        <v>301</v>
      </c>
      <c r="G124" s="19">
        <f>1.23*95226</f>
        <v>117127.98</v>
      </c>
      <c r="H124" s="4" t="s">
        <v>7</v>
      </c>
    </row>
    <row r="125" spans="1:8" ht="45" x14ac:dyDescent="0.25">
      <c r="A125" s="10">
        <v>121</v>
      </c>
      <c r="B125" s="2">
        <v>43720</v>
      </c>
      <c r="C125" s="28" t="s">
        <v>317</v>
      </c>
      <c r="D125" s="2">
        <v>43762</v>
      </c>
      <c r="E125" s="17" t="s">
        <v>318</v>
      </c>
      <c r="F125" s="17" t="s">
        <v>319</v>
      </c>
      <c r="G125" s="19">
        <v>101341.68</v>
      </c>
      <c r="H125" s="4" t="s">
        <v>45</v>
      </c>
    </row>
    <row r="126" spans="1:8" ht="45" x14ac:dyDescent="0.25">
      <c r="A126" s="10">
        <v>122</v>
      </c>
      <c r="B126" s="2">
        <v>43724</v>
      </c>
      <c r="C126" s="28" t="s">
        <v>290</v>
      </c>
      <c r="D126" s="2">
        <v>44454</v>
      </c>
      <c r="E126" s="17" t="s">
        <v>291</v>
      </c>
      <c r="F126" s="17" t="s">
        <v>292</v>
      </c>
      <c r="G126" s="19">
        <f>1.23*186821.04</f>
        <v>229789.8792</v>
      </c>
      <c r="H126" s="4" t="s">
        <v>7</v>
      </c>
    </row>
    <row r="127" spans="1:8" ht="30" x14ac:dyDescent="0.25">
      <c r="A127" s="10">
        <v>123</v>
      </c>
      <c r="B127" s="2">
        <v>43724</v>
      </c>
      <c r="C127" s="28" t="s">
        <v>293</v>
      </c>
      <c r="D127" s="2">
        <v>44454</v>
      </c>
      <c r="E127" s="17" t="s">
        <v>294</v>
      </c>
      <c r="F127" s="17" t="s">
        <v>295</v>
      </c>
      <c r="G127" s="19">
        <f>1.23*213957.72</f>
        <v>263167.99560000002</v>
      </c>
      <c r="H127" s="4" t="s">
        <v>7</v>
      </c>
    </row>
    <row r="128" spans="1:8" ht="45" x14ac:dyDescent="0.25">
      <c r="A128" s="10">
        <v>124</v>
      </c>
      <c r="B128" s="2">
        <v>43724</v>
      </c>
      <c r="C128" s="28" t="s">
        <v>306</v>
      </c>
      <c r="D128" s="2">
        <v>43784</v>
      </c>
      <c r="E128" s="17" t="s">
        <v>234</v>
      </c>
      <c r="F128" s="17" t="s">
        <v>235</v>
      </c>
      <c r="G128" s="19">
        <v>42476.57</v>
      </c>
      <c r="H128" s="4" t="s">
        <v>8</v>
      </c>
    </row>
    <row r="129" spans="1:8" ht="60" x14ac:dyDescent="0.25">
      <c r="A129" s="10">
        <v>125</v>
      </c>
      <c r="B129" s="2">
        <v>43725</v>
      </c>
      <c r="C129" s="28" t="s">
        <v>278</v>
      </c>
      <c r="D129" s="2">
        <v>43816</v>
      </c>
      <c r="E129" s="17" t="s">
        <v>279</v>
      </c>
      <c r="F129" s="17" t="s">
        <v>280</v>
      </c>
      <c r="G129" s="19">
        <f>856851*1.23</f>
        <v>1053926.73</v>
      </c>
      <c r="H129" s="4" t="s">
        <v>7</v>
      </c>
    </row>
    <row r="130" spans="1:8" ht="30" x14ac:dyDescent="0.25">
      <c r="A130" s="10">
        <v>126</v>
      </c>
      <c r="B130" s="2">
        <v>43725</v>
      </c>
      <c r="C130" s="28" t="s">
        <v>302</v>
      </c>
      <c r="D130" s="2">
        <v>43752</v>
      </c>
      <c r="E130" s="17" t="s">
        <v>303</v>
      </c>
      <c r="F130" s="17" t="s">
        <v>60</v>
      </c>
      <c r="G130" s="19">
        <f>(51217.32+10765.86)*1.23</f>
        <v>76239.311400000006</v>
      </c>
      <c r="H130" s="4" t="s">
        <v>7</v>
      </c>
    </row>
    <row r="131" spans="1:8" ht="30" x14ac:dyDescent="0.25">
      <c r="A131" s="10">
        <v>127</v>
      </c>
      <c r="B131" s="2">
        <v>43725</v>
      </c>
      <c r="C131" s="28" t="s">
        <v>326</v>
      </c>
      <c r="D131" s="2">
        <v>44927</v>
      </c>
      <c r="E131" s="17" t="s">
        <v>327</v>
      </c>
      <c r="F131" s="17" t="s">
        <v>328</v>
      </c>
      <c r="G131" s="19">
        <v>158670</v>
      </c>
      <c r="H131" s="4" t="s">
        <v>8</v>
      </c>
    </row>
    <row r="132" spans="1:8" ht="60" x14ac:dyDescent="0.25">
      <c r="A132" s="10">
        <v>128</v>
      </c>
      <c r="B132" s="2">
        <v>43725</v>
      </c>
      <c r="C132" s="28" t="s">
        <v>278</v>
      </c>
      <c r="D132" s="2">
        <v>43816</v>
      </c>
      <c r="E132" s="17" t="s">
        <v>279</v>
      </c>
      <c r="F132" s="17" t="s">
        <v>280</v>
      </c>
      <c r="G132" s="19">
        <f>856851*1.23</f>
        <v>1053926.73</v>
      </c>
      <c r="H132" s="4" t="s">
        <v>7</v>
      </c>
    </row>
    <row r="133" spans="1:8" ht="30" x14ac:dyDescent="0.25">
      <c r="A133" s="10">
        <v>129</v>
      </c>
      <c r="B133" s="2">
        <v>43727</v>
      </c>
      <c r="C133" s="28" t="s">
        <v>304</v>
      </c>
      <c r="D133" s="2">
        <v>43757</v>
      </c>
      <c r="E133" s="17" t="s">
        <v>305</v>
      </c>
      <c r="F133" s="17" t="s">
        <v>277</v>
      </c>
      <c r="G133" s="19">
        <v>64173.08</v>
      </c>
      <c r="H133" s="4" t="s">
        <v>7</v>
      </c>
    </row>
    <row r="134" spans="1:8" ht="30" x14ac:dyDescent="0.25">
      <c r="A134" s="10">
        <v>130</v>
      </c>
      <c r="B134" s="2">
        <v>43738</v>
      </c>
      <c r="C134" s="28" t="s">
        <v>320</v>
      </c>
      <c r="D134" s="2">
        <v>43980</v>
      </c>
      <c r="E134" s="17" t="s">
        <v>321</v>
      </c>
      <c r="F134" s="17" t="s">
        <v>322</v>
      </c>
      <c r="G134" s="19">
        <v>190650</v>
      </c>
      <c r="H134" s="4" t="s">
        <v>45</v>
      </c>
    </row>
    <row r="135" spans="1:8" ht="30" x14ac:dyDescent="0.25">
      <c r="A135" s="10">
        <v>131</v>
      </c>
      <c r="B135" s="2">
        <v>43738</v>
      </c>
      <c r="C135" s="28" t="s">
        <v>329</v>
      </c>
      <c r="D135" s="2">
        <v>44104</v>
      </c>
      <c r="E135" s="17" t="s">
        <v>330</v>
      </c>
      <c r="F135" s="17" t="s">
        <v>331</v>
      </c>
      <c r="G135" s="19">
        <f>4687.28</f>
        <v>4687.28</v>
      </c>
      <c r="H135" s="4" t="s">
        <v>8</v>
      </c>
    </row>
    <row r="136" spans="1:8" ht="60" x14ac:dyDescent="0.25">
      <c r="A136" s="10">
        <v>132</v>
      </c>
      <c r="B136" s="2">
        <v>43738</v>
      </c>
      <c r="C136" s="28" t="s">
        <v>332</v>
      </c>
      <c r="D136" s="2">
        <v>43802</v>
      </c>
      <c r="E136" s="17" t="s">
        <v>333</v>
      </c>
      <c r="F136" s="17" t="s">
        <v>334</v>
      </c>
      <c r="G136" s="19">
        <v>13339.21</v>
      </c>
      <c r="H136" s="4" t="s">
        <v>45</v>
      </c>
    </row>
    <row r="137" spans="1:8" ht="30" x14ac:dyDescent="0.25">
      <c r="A137" s="10">
        <v>133</v>
      </c>
      <c r="B137" s="2">
        <v>43739</v>
      </c>
      <c r="C137" s="28" t="s">
        <v>347</v>
      </c>
      <c r="D137" s="2">
        <v>43798</v>
      </c>
      <c r="E137" s="17" t="s">
        <v>348</v>
      </c>
      <c r="F137" s="17" t="s">
        <v>349</v>
      </c>
      <c r="G137" s="19">
        <v>64575</v>
      </c>
      <c r="H137" s="4" t="s">
        <v>8</v>
      </c>
    </row>
    <row r="138" spans="1:8" ht="30" x14ac:dyDescent="0.25">
      <c r="A138" s="10">
        <v>134</v>
      </c>
      <c r="B138" s="2">
        <v>43741</v>
      </c>
      <c r="C138" s="28" t="s">
        <v>335</v>
      </c>
      <c r="D138" s="2">
        <v>44107</v>
      </c>
      <c r="E138" s="17" t="s">
        <v>336</v>
      </c>
      <c r="F138" s="17" t="s">
        <v>337</v>
      </c>
      <c r="G138" s="19">
        <v>41396.379999999997</v>
      </c>
      <c r="H138" s="4" t="s">
        <v>7</v>
      </c>
    </row>
    <row r="139" spans="1:8" ht="30" x14ac:dyDescent="0.25">
      <c r="A139" s="10">
        <v>135</v>
      </c>
      <c r="B139" s="2">
        <v>43741</v>
      </c>
      <c r="C139" s="28" t="s">
        <v>341</v>
      </c>
      <c r="D139" s="2">
        <v>43748</v>
      </c>
      <c r="E139" s="17" t="s">
        <v>342</v>
      </c>
      <c r="F139" s="17" t="s">
        <v>277</v>
      </c>
      <c r="G139" s="19">
        <v>48708</v>
      </c>
      <c r="H139" s="4" t="s">
        <v>7</v>
      </c>
    </row>
    <row r="140" spans="1:8" ht="60" x14ac:dyDescent="0.25">
      <c r="A140" s="10">
        <v>136</v>
      </c>
      <c r="B140" s="2">
        <v>43741</v>
      </c>
      <c r="C140" s="28" t="s">
        <v>343</v>
      </c>
      <c r="D140" s="2">
        <v>43769</v>
      </c>
      <c r="E140" s="17" t="s">
        <v>344</v>
      </c>
      <c r="F140" s="17" t="s">
        <v>213</v>
      </c>
      <c r="G140" s="19">
        <v>29946.29</v>
      </c>
      <c r="H140" s="4" t="s">
        <v>45</v>
      </c>
    </row>
    <row r="141" spans="1:8" ht="120" x14ac:dyDescent="0.25">
      <c r="A141" s="10">
        <v>137</v>
      </c>
      <c r="B141" s="2">
        <v>43743</v>
      </c>
      <c r="C141" s="28" t="s">
        <v>442</v>
      </c>
      <c r="D141" s="2">
        <v>44311</v>
      </c>
      <c r="E141" s="17" t="s">
        <v>443</v>
      </c>
      <c r="F141" s="17" t="s">
        <v>444</v>
      </c>
      <c r="G141" s="19">
        <v>39360000</v>
      </c>
      <c r="H141" s="4" t="s">
        <v>45</v>
      </c>
    </row>
    <row r="142" spans="1:8" ht="45" x14ac:dyDescent="0.25">
      <c r="A142" s="10">
        <v>138</v>
      </c>
      <c r="B142" s="2">
        <v>43745</v>
      </c>
      <c r="C142" s="28" t="s">
        <v>338</v>
      </c>
      <c r="D142" s="2">
        <v>43782</v>
      </c>
      <c r="E142" s="17" t="s">
        <v>339</v>
      </c>
      <c r="F142" s="17" t="s">
        <v>340</v>
      </c>
      <c r="G142" s="19">
        <v>35689.21</v>
      </c>
      <c r="H142" s="4" t="s">
        <v>7</v>
      </c>
    </row>
    <row r="143" spans="1:8" ht="30" x14ac:dyDescent="0.25">
      <c r="A143" s="10">
        <v>139</v>
      </c>
      <c r="B143" s="2">
        <v>43747</v>
      </c>
      <c r="C143" s="28" t="s">
        <v>345</v>
      </c>
      <c r="D143" s="2">
        <v>43775</v>
      </c>
      <c r="E143" s="17" t="s">
        <v>346</v>
      </c>
      <c r="F143" s="17" t="s">
        <v>38</v>
      </c>
      <c r="G143" s="19">
        <f>12066.47</f>
        <v>12066.47</v>
      </c>
      <c r="H143" s="4" t="s">
        <v>7</v>
      </c>
    </row>
    <row r="144" spans="1:8" ht="60" x14ac:dyDescent="0.25">
      <c r="A144" s="10">
        <v>140</v>
      </c>
      <c r="B144" s="2">
        <v>43752</v>
      </c>
      <c r="C144" s="28" t="s">
        <v>350</v>
      </c>
      <c r="D144" s="2">
        <v>43799</v>
      </c>
      <c r="E144" s="17" t="s">
        <v>351</v>
      </c>
      <c r="F144" s="17" t="s">
        <v>213</v>
      </c>
      <c r="G144" s="19">
        <v>6974.1</v>
      </c>
      <c r="H144" s="4" t="s">
        <v>45</v>
      </c>
    </row>
    <row r="145" spans="1:8" ht="30" x14ac:dyDescent="0.25">
      <c r="A145" s="10">
        <v>141</v>
      </c>
      <c r="B145" s="2">
        <v>43754</v>
      </c>
      <c r="C145" s="28" t="s">
        <v>355</v>
      </c>
      <c r="D145" s="2">
        <v>43861</v>
      </c>
      <c r="E145" s="17" t="s">
        <v>356</v>
      </c>
      <c r="F145" s="17" t="s">
        <v>357</v>
      </c>
      <c r="G145" s="19">
        <f>18327</f>
        <v>18327</v>
      </c>
      <c r="H145" s="4" t="s">
        <v>7</v>
      </c>
    </row>
    <row r="146" spans="1:8" ht="45" x14ac:dyDescent="0.25">
      <c r="A146" s="10">
        <v>142</v>
      </c>
      <c r="B146" s="2">
        <v>43755</v>
      </c>
      <c r="C146" s="28" t="s">
        <v>352</v>
      </c>
      <c r="D146" s="2">
        <v>44485</v>
      </c>
      <c r="E146" s="17" t="s">
        <v>353</v>
      </c>
      <c r="F146" s="17" t="s">
        <v>354</v>
      </c>
      <c r="G146" s="19">
        <v>54076.95</v>
      </c>
      <c r="H146" s="4" t="s">
        <v>7</v>
      </c>
    </row>
    <row r="147" spans="1:8" ht="60" x14ac:dyDescent="0.25">
      <c r="A147" s="10">
        <v>143</v>
      </c>
      <c r="B147" s="2">
        <v>43756</v>
      </c>
      <c r="C147" s="28" t="s">
        <v>314</v>
      </c>
      <c r="D147" s="2">
        <v>44851</v>
      </c>
      <c r="E147" s="17" t="s">
        <v>315</v>
      </c>
      <c r="F147" s="17" t="s">
        <v>316</v>
      </c>
      <c r="G147" s="19">
        <f>399000*1.23</f>
        <v>490770</v>
      </c>
      <c r="H147" s="4" t="s">
        <v>8</v>
      </c>
    </row>
    <row r="148" spans="1:8" ht="30" x14ac:dyDescent="0.25">
      <c r="A148" s="10">
        <v>144</v>
      </c>
      <c r="B148" s="2">
        <v>43756</v>
      </c>
      <c r="C148" s="28" t="s">
        <v>378</v>
      </c>
      <c r="D148" s="2">
        <v>44196</v>
      </c>
      <c r="E148" s="17" t="s">
        <v>379</v>
      </c>
      <c r="F148" s="17" t="s">
        <v>380</v>
      </c>
      <c r="G148" s="27">
        <v>4771331</v>
      </c>
      <c r="H148" s="4" t="s">
        <v>7</v>
      </c>
    </row>
    <row r="149" spans="1:8" ht="45" x14ac:dyDescent="0.25">
      <c r="A149" s="10">
        <v>145</v>
      </c>
      <c r="B149" s="2">
        <v>43756</v>
      </c>
      <c r="C149" s="28" t="s">
        <v>314</v>
      </c>
      <c r="D149" s="2">
        <v>44851</v>
      </c>
      <c r="E149" s="17" t="s">
        <v>461</v>
      </c>
      <c r="F149" s="17" t="s">
        <v>316</v>
      </c>
      <c r="G149" s="19">
        <f>399000*1.23</f>
        <v>490770</v>
      </c>
      <c r="H149" s="4" t="s">
        <v>8</v>
      </c>
    </row>
    <row r="150" spans="1:8" ht="30" x14ac:dyDescent="0.25">
      <c r="A150" s="10">
        <v>146</v>
      </c>
      <c r="B150" s="2">
        <v>43759</v>
      </c>
      <c r="C150" s="28" t="s">
        <v>358</v>
      </c>
      <c r="D150" s="2">
        <v>43781</v>
      </c>
      <c r="E150" s="17" t="s">
        <v>359</v>
      </c>
      <c r="F150" s="17" t="s">
        <v>360</v>
      </c>
      <c r="G150" s="19">
        <f>21966.57</f>
        <v>21966.57</v>
      </c>
      <c r="H150" s="4" t="s">
        <v>7</v>
      </c>
    </row>
    <row r="151" spans="1:8" ht="30" x14ac:dyDescent="0.25">
      <c r="A151" s="10">
        <v>147</v>
      </c>
      <c r="B151" s="2">
        <v>43759</v>
      </c>
      <c r="C151" s="28" t="s">
        <v>361</v>
      </c>
      <c r="D151" s="2">
        <v>43798</v>
      </c>
      <c r="E151" s="17" t="s">
        <v>362</v>
      </c>
      <c r="F151" s="17" t="s">
        <v>363</v>
      </c>
      <c r="G151" s="19">
        <f>21697.2</f>
        <v>21697.200000000001</v>
      </c>
      <c r="H151" s="4" t="s">
        <v>8</v>
      </c>
    </row>
    <row r="152" spans="1:8" ht="30" x14ac:dyDescent="0.25">
      <c r="A152" s="10">
        <v>148</v>
      </c>
      <c r="B152" s="2">
        <v>43761</v>
      </c>
      <c r="C152" s="28" t="s">
        <v>366</v>
      </c>
      <c r="D152" s="2">
        <v>43798</v>
      </c>
      <c r="E152" s="17" t="s">
        <v>348</v>
      </c>
      <c r="F152" s="17" t="s">
        <v>349</v>
      </c>
      <c r="G152" s="19">
        <f>19372.5</f>
        <v>19372.5</v>
      </c>
      <c r="H152" s="4" t="s">
        <v>8</v>
      </c>
    </row>
    <row r="153" spans="1:8" ht="45" x14ac:dyDescent="0.25">
      <c r="A153" s="10">
        <v>149</v>
      </c>
      <c r="B153" s="2">
        <v>43766</v>
      </c>
      <c r="C153" s="28" t="s">
        <v>364</v>
      </c>
      <c r="D153" s="2">
        <v>43836</v>
      </c>
      <c r="E153" s="17" t="s">
        <v>365</v>
      </c>
      <c r="F153" s="17" t="s">
        <v>340</v>
      </c>
      <c r="G153" s="19">
        <f>48491.52</f>
        <v>48491.519999999997</v>
      </c>
      <c r="H153" s="4" t="s">
        <v>7</v>
      </c>
    </row>
    <row r="154" spans="1:8" ht="30" x14ac:dyDescent="0.25">
      <c r="A154" s="10">
        <v>150</v>
      </c>
      <c r="B154" s="2">
        <v>43769</v>
      </c>
      <c r="C154" s="28" t="s">
        <v>367</v>
      </c>
      <c r="D154" s="2">
        <v>43803</v>
      </c>
      <c r="E154" s="17" t="s">
        <v>368</v>
      </c>
      <c r="F154" s="17" t="s">
        <v>369</v>
      </c>
      <c r="G154" s="19">
        <f>1.23*13368.22</f>
        <v>16442.910599999999</v>
      </c>
      <c r="H154" s="4" t="s">
        <v>7</v>
      </c>
    </row>
    <row r="155" spans="1:8" ht="30" x14ac:dyDescent="0.25">
      <c r="A155" s="10">
        <v>151</v>
      </c>
      <c r="B155" s="2">
        <v>43784</v>
      </c>
      <c r="C155" s="28" t="s">
        <v>374</v>
      </c>
      <c r="D155" s="2">
        <v>44879</v>
      </c>
      <c r="E155" s="17" t="s">
        <v>375</v>
      </c>
      <c r="F155" s="17" t="s">
        <v>377</v>
      </c>
      <c r="G155" s="19">
        <f>209700*1.23</f>
        <v>257931</v>
      </c>
      <c r="H155" s="4" t="s">
        <v>8</v>
      </c>
    </row>
    <row r="156" spans="1:8" ht="30" x14ac:dyDescent="0.25">
      <c r="A156" s="10">
        <v>152</v>
      </c>
      <c r="B156" s="2">
        <v>43788</v>
      </c>
      <c r="C156" s="28" t="s">
        <v>385</v>
      </c>
      <c r="D156" s="2">
        <v>44518</v>
      </c>
      <c r="E156" s="17" t="s">
        <v>462</v>
      </c>
      <c r="F156" s="17" t="s">
        <v>154</v>
      </c>
      <c r="G156" s="19">
        <f>(6705)*1.23</f>
        <v>8247.15</v>
      </c>
      <c r="H156" s="4" t="s">
        <v>7</v>
      </c>
    </row>
    <row r="157" spans="1:8" ht="60" x14ac:dyDescent="0.25">
      <c r="A157" s="10">
        <v>153</v>
      </c>
      <c r="B157" s="2">
        <v>43788</v>
      </c>
      <c r="C157" s="28" t="s">
        <v>386</v>
      </c>
      <c r="D157" s="2">
        <v>44518</v>
      </c>
      <c r="E157" s="17" t="s">
        <v>387</v>
      </c>
      <c r="F157" s="17" t="s">
        <v>388</v>
      </c>
      <c r="G157" s="19">
        <f>(118891.2+140416.1)*1.23</f>
        <v>318947.97899999999</v>
      </c>
      <c r="H157" s="4" t="s">
        <v>7</v>
      </c>
    </row>
    <row r="158" spans="1:8" ht="150" x14ac:dyDescent="0.25">
      <c r="A158" s="10">
        <v>154</v>
      </c>
      <c r="B158" s="2">
        <v>43794</v>
      </c>
      <c r="C158" s="28" t="s">
        <v>371</v>
      </c>
      <c r="D158" s="2">
        <v>44895</v>
      </c>
      <c r="E158" s="17" t="s">
        <v>372</v>
      </c>
      <c r="F158" s="17" t="s">
        <v>373</v>
      </c>
      <c r="G158" s="19">
        <v>1151191.44</v>
      </c>
      <c r="H158" s="4" t="s">
        <v>8</v>
      </c>
    </row>
    <row r="159" spans="1:8" ht="30" x14ac:dyDescent="0.25">
      <c r="A159" s="10">
        <v>155</v>
      </c>
      <c r="B159" s="2">
        <v>43795</v>
      </c>
      <c r="C159" s="28" t="s">
        <v>381</v>
      </c>
      <c r="D159" s="2">
        <v>43830</v>
      </c>
      <c r="E159" s="17" t="s">
        <v>382</v>
      </c>
      <c r="F159" s="17" t="s">
        <v>377</v>
      </c>
      <c r="G159" s="19">
        <v>33456</v>
      </c>
      <c r="H159" s="4" t="s">
        <v>7</v>
      </c>
    </row>
    <row r="160" spans="1:8" ht="45" x14ac:dyDescent="0.25">
      <c r="A160" s="10">
        <v>156</v>
      </c>
      <c r="B160" s="2">
        <v>43801</v>
      </c>
      <c r="C160" s="28" t="s">
        <v>383</v>
      </c>
      <c r="D160" s="2">
        <v>43819</v>
      </c>
      <c r="E160" s="17" t="s">
        <v>384</v>
      </c>
      <c r="F160" s="17" t="s">
        <v>340</v>
      </c>
      <c r="G160" s="19">
        <f>1.23*17828.87</f>
        <v>21929.5101</v>
      </c>
      <c r="H160" s="4" t="s">
        <v>7</v>
      </c>
    </row>
    <row r="161" spans="1:8" ht="30" x14ac:dyDescent="0.25">
      <c r="A161" s="10">
        <v>157</v>
      </c>
      <c r="B161" s="2">
        <v>43803</v>
      </c>
      <c r="C161" s="28" t="s">
        <v>395</v>
      </c>
      <c r="D161" s="2">
        <v>44196</v>
      </c>
      <c r="E161" s="17" t="s">
        <v>396</v>
      </c>
      <c r="F161" s="17" t="s">
        <v>51</v>
      </c>
      <c r="G161" s="19">
        <f>1.23*13463.4</f>
        <v>16559.982</v>
      </c>
      <c r="H161" s="4" t="s">
        <v>8</v>
      </c>
    </row>
    <row r="162" spans="1:8" ht="30" x14ac:dyDescent="0.25">
      <c r="A162" s="10">
        <v>158</v>
      </c>
      <c r="B162" s="2">
        <v>43804</v>
      </c>
      <c r="C162" s="28" t="s">
        <v>400</v>
      </c>
      <c r="D162" s="2">
        <v>43819</v>
      </c>
      <c r="E162" s="17" t="s">
        <v>401</v>
      </c>
      <c r="F162" s="17" t="s">
        <v>402</v>
      </c>
      <c r="G162" s="19">
        <v>615</v>
      </c>
      <c r="H162" s="4" t="s">
        <v>8</v>
      </c>
    </row>
    <row r="163" spans="1:8" ht="45" x14ac:dyDescent="0.25">
      <c r="A163" s="10">
        <v>159</v>
      </c>
      <c r="B163" s="2">
        <v>43805</v>
      </c>
      <c r="C163" s="28" t="s">
        <v>397</v>
      </c>
      <c r="D163" s="2">
        <v>43809</v>
      </c>
      <c r="E163" s="17" t="s">
        <v>398</v>
      </c>
      <c r="F163" s="17" t="s">
        <v>399</v>
      </c>
      <c r="G163" s="19">
        <f>155330</f>
        <v>155330</v>
      </c>
      <c r="H163" s="4" t="s">
        <v>7</v>
      </c>
    </row>
    <row r="164" spans="1:8" ht="30" x14ac:dyDescent="0.25">
      <c r="A164" s="10">
        <v>160</v>
      </c>
      <c r="B164" s="2">
        <v>43808</v>
      </c>
      <c r="C164" s="28" t="s">
        <v>403</v>
      </c>
      <c r="D164" s="2">
        <v>43832</v>
      </c>
      <c r="E164" s="17" t="s">
        <v>404</v>
      </c>
      <c r="F164" s="17" t="s">
        <v>405</v>
      </c>
      <c r="G164" s="19">
        <f>12600*1.23</f>
        <v>15498</v>
      </c>
      <c r="H164" s="4" t="s">
        <v>7</v>
      </c>
    </row>
    <row r="165" spans="1:8" ht="30" x14ac:dyDescent="0.25">
      <c r="A165" s="10">
        <v>161</v>
      </c>
      <c r="B165" s="2">
        <v>43809</v>
      </c>
      <c r="C165" s="28" t="s">
        <v>389</v>
      </c>
      <c r="D165" s="2">
        <v>44540</v>
      </c>
      <c r="E165" s="17" t="s">
        <v>390</v>
      </c>
      <c r="F165" s="17" t="s">
        <v>391</v>
      </c>
      <c r="G165" s="19">
        <v>22003</v>
      </c>
      <c r="H165" s="4" t="s">
        <v>8</v>
      </c>
    </row>
    <row r="166" spans="1:8" ht="45" x14ac:dyDescent="0.25">
      <c r="A166" s="10">
        <v>162</v>
      </c>
      <c r="B166" s="2">
        <v>43809</v>
      </c>
      <c r="C166" s="28" t="s">
        <v>406</v>
      </c>
      <c r="D166" s="2">
        <v>43822</v>
      </c>
      <c r="E166" s="17" t="s">
        <v>189</v>
      </c>
      <c r="F166" s="17" t="s">
        <v>407</v>
      </c>
      <c r="G166" s="19">
        <f>25220*1.23</f>
        <v>31020.6</v>
      </c>
      <c r="H166" s="4" t="s">
        <v>7</v>
      </c>
    </row>
    <row r="167" spans="1:8" ht="30" x14ac:dyDescent="0.25">
      <c r="A167" s="10">
        <v>163</v>
      </c>
      <c r="B167" s="2">
        <v>43809</v>
      </c>
      <c r="C167" s="28" t="s">
        <v>389</v>
      </c>
      <c r="D167" s="2">
        <v>44481</v>
      </c>
      <c r="E167" s="17" t="s">
        <v>390</v>
      </c>
      <c r="F167" s="17" t="s">
        <v>391</v>
      </c>
      <c r="G167" s="19">
        <v>22003</v>
      </c>
      <c r="H167" s="4" t="s">
        <v>8</v>
      </c>
    </row>
    <row r="168" spans="1:8" ht="30" x14ac:dyDescent="0.25">
      <c r="A168" s="10">
        <v>164</v>
      </c>
      <c r="B168" s="2">
        <v>43811</v>
      </c>
      <c r="C168" s="28" t="s">
        <v>392</v>
      </c>
      <c r="D168" s="2">
        <v>44176</v>
      </c>
      <c r="E168" s="17" t="s">
        <v>393</v>
      </c>
      <c r="F168" s="17" t="s">
        <v>394</v>
      </c>
      <c r="G168" s="19">
        <f>76320*1.23</f>
        <v>93873.600000000006</v>
      </c>
      <c r="H168" s="4" t="s">
        <v>7</v>
      </c>
    </row>
    <row r="169" spans="1:8" ht="30" x14ac:dyDescent="0.25">
      <c r="A169" s="10">
        <v>165</v>
      </c>
      <c r="B169" s="2">
        <v>43815</v>
      </c>
      <c r="C169" s="28" t="s">
        <v>408</v>
      </c>
      <c r="D169" s="2">
        <v>43829</v>
      </c>
      <c r="E169" s="17" t="s">
        <v>342</v>
      </c>
      <c r="F169" s="17" t="s">
        <v>273</v>
      </c>
      <c r="G169" s="19">
        <f>33016.28</f>
        <v>33016.28</v>
      </c>
      <c r="H169" s="4" t="s">
        <v>7</v>
      </c>
    </row>
    <row r="170" spans="1:8" ht="30" x14ac:dyDescent="0.25">
      <c r="A170" s="10">
        <v>166</v>
      </c>
      <c r="B170" s="2">
        <v>43815</v>
      </c>
      <c r="C170" s="28" t="s">
        <v>409</v>
      </c>
      <c r="D170" s="2">
        <v>43830</v>
      </c>
      <c r="E170" s="17" t="s">
        <v>410</v>
      </c>
      <c r="F170" s="17" t="s">
        <v>63</v>
      </c>
      <c r="G170" s="19">
        <v>38745</v>
      </c>
      <c r="H170" s="4" t="s">
        <v>8</v>
      </c>
    </row>
    <row r="171" spans="1:8" ht="30" x14ac:dyDescent="0.25">
      <c r="A171" s="10">
        <v>167</v>
      </c>
      <c r="B171" s="2">
        <v>43816</v>
      </c>
      <c r="C171" s="28" t="s">
        <v>411</v>
      </c>
      <c r="D171" s="2">
        <v>44364</v>
      </c>
      <c r="E171" s="17" t="s">
        <v>412</v>
      </c>
      <c r="F171" s="17" t="s">
        <v>413</v>
      </c>
      <c r="G171" s="19">
        <v>28290</v>
      </c>
      <c r="H171" s="4" t="s">
        <v>7</v>
      </c>
    </row>
    <row r="172" spans="1:8" ht="30" x14ac:dyDescent="0.25">
      <c r="A172" s="10">
        <v>168</v>
      </c>
      <c r="B172" s="2">
        <v>43819</v>
      </c>
      <c r="C172" s="28" t="s">
        <v>417</v>
      </c>
      <c r="D172" s="2">
        <v>43833</v>
      </c>
      <c r="E172" s="17" t="s">
        <v>418</v>
      </c>
      <c r="F172" s="17" t="s">
        <v>419</v>
      </c>
      <c r="G172" s="19">
        <v>11549.7</v>
      </c>
      <c r="H172" s="4" t="s">
        <v>7</v>
      </c>
    </row>
    <row r="173" spans="1:8" ht="60" x14ac:dyDescent="0.25">
      <c r="A173" s="10">
        <v>169</v>
      </c>
      <c r="B173" s="2">
        <v>43822</v>
      </c>
      <c r="C173" s="28" t="s">
        <v>414</v>
      </c>
      <c r="D173" s="2">
        <v>44188</v>
      </c>
      <c r="E173" s="17" t="s">
        <v>415</v>
      </c>
      <c r="F173" s="17" t="s">
        <v>416</v>
      </c>
      <c r="G173" s="19">
        <v>1013250.6</v>
      </c>
      <c r="H173" s="4" t="s">
        <v>7</v>
      </c>
    </row>
    <row r="174" spans="1:8" ht="30" x14ac:dyDescent="0.25">
      <c r="A174" s="10">
        <v>170</v>
      </c>
      <c r="B174" s="2">
        <v>43822</v>
      </c>
      <c r="C174" s="28" t="s">
        <v>420</v>
      </c>
      <c r="D174" s="2">
        <v>43830</v>
      </c>
      <c r="E174" s="17" t="s">
        <v>421</v>
      </c>
      <c r="F174" s="17" t="s">
        <v>422</v>
      </c>
      <c r="G174" s="19">
        <f>19525*1.23</f>
        <v>24015.75</v>
      </c>
      <c r="H174" s="4" t="s">
        <v>7</v>
      </c>
    </row>
    <row r="175" spans="1:8" x14ac:dyDescent="0.25">
      <c r="A175" s="10">
        <v>171</v>
      </c>
      <c r="B175" s="2"/>
      <c r="C175" s="21"/>
      <c r="D175" s="2"/>
      <c r="E175" s="17"/>
      <c r="F175" s="17"/>
      <c r="G175" s="19"/>
      <c r="H175" s="4"/>
    </row>
    <row r="176" spans="1:8" x14ac:dyDescent="0.25">
      <c r="A176" s="10">
        <v>172</v>
      </c>
      <c r="B176" s="2"/>
      <c r="C176" s="23"/>
      <c r="D176" s="2"/>
      <c r="E176" s="17"/>
      <c r="F176" s="17"/>
      <c r="G176" s="19"/>
      <c r="H176" s="4"/>
    </row>
    <row r="177" spans="1:8" x14ac:dyDescent="0.25">
      <c r="A177" s="10">
        <v>173</v>
      </c>
      <c r="B177" s="2"/>
      <c r="C177" s="21"/>
      <c r="D177" s="2"/>
      <c r="E177" s="17"/>
      <c r="F177" s="17"/>
      <c r="G177" s="19"/>
      <c r="H177" s="4"/>
    </row>
    <row r="178" spans="1:8" x14ac:dyDescent="0.25">
      <c r="A178" s="10">
        <v>174</v>
      </c>
      <c r="B178" s="2"/>
      <c r="C178" s="21"/>
      <c r="D178" s="2"/>
      <c r="E178" s="17"/>
      <c r="F178" s="18"/>
      <c r="G178" s="20"/>
      <c r="H178" s="4"/>
    </row>
    <row r="179" spans="1:8" x14ac:dyDescent="0.25">
      <c r="A179" s="10">
        <v>175</v>
      </c>
      <c r="B179" s="2"/>
      <c r="C179" s="21"/>
      <c r="D179" s="2"/>
      <c r="E179" s="17"/>
      <c r="F179" s="17"/>
      <c r="G179" s="20"/>
      <c r="H179" s="4"/>
    </row>
    <row r="180" spans="1:8" x14ac:dyDescent="0.25">
      <c r="A180" s="10">
        <v>176</v>
      </c>
      <c r="B180" s="2"/>
      <c r="C180" s="23"/>
      <c r="D180" s="2"/>
      <c r="E180" s="17"/>
      <c r="F180" s="17"/>
      <c r="G180" s="19"/>
      <c r="H180" s="4"/>
    </row>
    <row r="181" spans="1:8" x14ac:dyDescent="0.25">
      <c r="A181" s="10">
        <v>177</v>
      </c>
      <c r="B181" s="2"/>
      <c r="C181" s="23"/>
      <c r="D181" s="2"/>
      <c r="E181" s="17"/>
      <c r="F181" s="17"/>
      <c r="G181" s="19"/>
      <c r="H181" s="4"/>
    </row>
    <row r="182" spans="1:8" x14ac:dyDescent="0.25">
      <c r="A182" s="10">
        <v>178</v>
      </c>
      <c r="B182" s="2"/>
      <c r="C182" s="21"/>
      <c r="D182" s="2"/>
      <c r="E182" s="17"/>
      <c r="F182" s="17"/>
      <c r="G182" s="22"/>
      <c r="H182" s="4"/>
    </row>
    <row r="183" spans="1:8" x14ac:dyDescent="0.25">
      <c r="A183" s="10">
        <v>179</v>
      </c>
      <c r="B183" s="2"/>
      <c r="C183" s="21"/>
      <c r="D183" s="2"/>
      <c r="E183" s="7"/>
      <c r="F183" s="25"/>
      <c r="G183" s="19"/>
      <c r="H183" s="4"/>
    </row>
    <row r="184" spans="1:8" x14ac:dyDescent="0.25">
      <c r="A184" s="10">
        <v>180</v>
      </c>
      <c r="B184" s="2"/>
      <c r="C184" s="23"/>
      <c r="D184" s="2"/>
      <c r="E184" s="17"/>
      <c r="F184" s="17"/>
      <c r="G184" s="19"/>
      <c r="H184" s="4"/>
    </row>
    <row r="185" spans="1:8" x14ac:dyDescent="0.25">
      <c r="A185" s="10">
        <v>181</v>
      </c>
      <c r="B185" s="2"/>
      <c r="C185" s="23"/>
      <c r="D185" s="2"/>
      <c r="E185" s="17"/>
      <c r="F185" s="17"/>
      <c r="G185" s="19"/>
      <c r="H185" s="4"/>
    </row>
    <row r="186" spans="1:8" x14ac:dyDescent="0.25">
      <c r="A186" s="10">
        <v>182</v>
      </c>
      <c r="B186" s="2"/>
      <c r="C186" s="23"/>
      <c r="D186" s="2"/>
      <c r="E186" s="17"/>
      <c r="F186" s="17"/>
      <c r="G186" s="19"/>
      <c r="H186" s="4"/>
    </row>
    <row r="187" spans="1:8" x14ac:dyDescent="0.25">
      <c r="A187" s="10">
        <v>183</v>
      </c>
      <c r="B187" s="2"/>
      <c r="C187" s="21"/>
      <c r="D187" s="2"/>
      <c r="E187" s="17"/>
      <c r="F187" s="17"/>
      <c r="G187" s="19"/>
      <c r="H187" s="4"/>
    </row>
    <row r="188" spans="1:8" x14ac:dyDescent="0.25">
      <c r="A188" s="10">
        <v>184</v>
      </c>
      <c r="B188" s="2"/>
      <c r="C188" s="24"/>
      <c r="D188" s="2"/>
      <c r="E188" s="17"/>
      <c r="F188" s="17"/>
      <c r="G188" s="19"/>
      <c r="H188" s="4"/>
    </row>
    <row r="189" spans="1:8" x14ac:dyDescent="0.25">
      <c r="A189" s="10">
        <v>185</v>
      </c>
      <c r="B189" s="2"/>
      <c r="C189" s="21"/>
      <c r="D189" s="2"/>
      <c r="E189" s="17"/>
      <c r="F189" s="17"/>
      <c r="G189" s="19"/>
      <c r="H189" s="4"/>
    </row>
    <row r="190" spans="1:8" x14ac:dyDescent="0.25">
      <c r="A190" s="10">
        <v>186</v>
      </c>
      <c r="B190" s="2"/>
      <c r="C190" s="21"/>
      <c r="D190" s="2"/>
      <c r="E190" s="17"/>
      <c r="F190" s="17"/>
      <c r="G190" s="19"/>
      <c r="H190" s="4"/>
    </row>
    <row r="191" spans="1:8" x14ac:dyDescent="0.25">
      <c r="A191" s="10">
        <v>187</v>
      </c>
      <c r="B191" s="2"/>
      <c r="C191" s="21"/>
      <c r="D191" s="2"/>
      <c r="E191" s="17"/>
      <c r="F191" s="17"/>
      <c r="G191" s="19"/>
      <c r="H191" s="4"/>
    </row>
    <row r="192" spans="1:8" x14ac:dyDescent="0.25">
      <c r="A192" s="10">
        <v>188</v>
      </c>
      <c r="B192" s="2"/>
      <c r="C192" s="23"/>
      <c r="D192" s="2"/>
      <c r="E192" s="17"/>
      <c r="F192" s="17"/>
      <c r="G192" s="27"/>
      <c r="H192" s="4"/>
    </row>
    <row r="193" spans="1:8" x14ac:dyDescent="0.25">
      <c r="A193" s="10">
        <v>189</v>
      </c>
      <c r="B193" s="2"/>
      <c r="C193" s="21"/>
      <c r="D193" s="2"/>
      <c r="E193" s="17"/>
      <c r="F193" s="17"/>
      <c r="G193" s="19"/>
      <c r="H193" s="4"/>
    </row>
    <row r="194" spans="1:8" x14ac:dyDescent="0.25">
      <c r="A194" s="10">
        <v>190</v>
      </c>
      <c r="B194" s="2"/>
      <c r="C194" s="21"/>
      <c r="D194" s="2"/>
      <c r="E194" s="17"/>
      <c r="F194" s="17"/>
      <c r="G194" s="19"/>
      <c r="H194" s="4"/>
    </row>
    <row r="195" spans="1:8" x14ac:dyDescent="0.25">
      <c r="A195" s="10">
        <v>191</v>
      </c>
      <c r="B195" s="2"/>
      <c r="C195" s="21"/>
      <c r="D195" s="2"/>
      <c r="E195" s="17"/>
      <c r="F195" s="17"/>
      <c r="G195" s="19"/>
      <c r="H195" s="4"/>
    </row>
    <row r="196" spans="1:8" x14ac:dyDescent="0.25">
      <c r="A196" s="10">
        <v>192</v>
      </c>
      <c r="B196" s="2"/>
      <c r="C196" s="21"/>
      <c r="D196" s="2"/>
      <c r="E196" s="17"/>
      <c r="F196" s="17"/>
      <c r="G196" s="19"/>
      <c r="H196" s="4"/>
    </row>
    <row r="197" spans="1:8" x14ac:dyDescent="0.25">
      <c r="A197" s="10">
        <v>193</v>
      </c>
      <c r="B197" s="2"/>
      <c r="C197" s="5"/>
      <c r="D197" s="2"/>
      <c r="E197" s="7"/>
      <c r="F197" s="7"/>
      <c r="G197" s="9"/>
      <c r="H197" s="4"/>
    </row>
    <row r="198" spans="1:8" x14ac:dyDescent="0.25">
      <c r="A198" s="10">
        <v>194</v>
      </c>
      <c r="B198" s="2"/>
      <c r="C198" s="5"/>
      <c r="D198" s="2"/>
      <c r="E198" s="7"/>
      <c r="F198" s="7"/>
      <c r="G198" s="9"/>
      <c r="H198" s="4"/>
    </row>
    <row r="199" spans="1:8" x14ac:dyDescent="0.25">
      <c r="A199" s="10">
        <v>195</v>
      </c>
      <c r="B199" s="2"/>
      <c r="C199" s="5"/>
      <c r="D199" s="2"/>
      <c r="E199" s="7"/>
      <c r="F199" s="7"/>
      <c r="G199" s="9"/>
      <c r="H199" s="4"/>
    </row>
    <row r="200" spans="1:8" x14ac:dyDescent="0.25">
      <c r="A200" s="10">
        <v>196</v>
      </c>
      <c r="B200" s="2"/>
      <c r="C200" s="5"/>
      <c r="D200" s="2"/>
      <c r="E200" s="7"/>
      <c r="F200" s="7"/>
      <c r="G200" s="9"/>
      <c r="H200" s="4"/>
    </row>
    <row r="201" spans="1:8" x14ac:dyDescent="0.25">
      <c r="A201" s="10">
        <v>197</v>
      </c>
      <c r="B201" s="2"/>
      <c r="C201" s="5"/>
      <c r="D201" s="2"/>
      <c r="E201" s="7"/>
      <c r="F201" s="7"/>
      <c r="G201" s="9"/>
      <c r="H201" s="4"/>
    </row>
    <row r="202" spans="1:8" x14ac:dyDescent="0.25">
      <c r="A202" s="10">
        <v>198</v>
      </c>
      <c r="B202" s="2"/>
      <c r="C202" s="5"/>
      <c r="D202" s="2"/>
      <c r="E202" s="7"/>
      <c r="F202" s="7"/>
      <c r="G202" s="9"/>
      <c r="H202" s="4"/>
    </row>
    <row r="203" spans="1:8" x14ac:dyDescent="0.25">
      <c r="A203" s="10">
        <v>199</v>
      </c>
      <c r="B203" s="2"/>
      <c r="C203" s="5"/>
      <c r="D203" s="2"/>
      <c r="E203" s="7"/>
      <c r="F203" s="7"/>
      <c r="G203" s="9"/>
      <c r="H203" s="4"/>
    </row>
    <row r="204" spans="1:8" x14ac:dyDescent="0.25">
      <c r="A204" s="10">
        <v>200</v>
      </c>
      <c r="B204" s="2"/>
      <c r="C204" s="5"/>
      <c r="D204" s="2"/>
      <c r="E204" s="7"/>
      <c r="F204" s="7"/>
      <c r="G204" s="9"/>
      <c r="H204" s="4"/>
    </row>
    <row r="205" spans="1:8" x14ac:dyDescent="0.25">
      <c r="A205" s="10">
        <v>201</v>
      </c>
      <c r="B205" s="2"/>
      <c r="C205" s="5"/>
      <c r="D205" s="2"/>
      <c r="E205" s="7"/>
      <c r="F205" s="7"/>
      <c r="G205" s="9"/>
      <c r="H205" s="4"/>
    </row>
    <row r="206" spans="1:8" x14ac:dyDescent="0.25">
      <c r="A206" s="10">
        <v>202</v>
      </c>
      <c r="B206" s="2"/>
      <c r="C206" s="5"/>
      <c r="D206" s="2"/>
      <c r="E206" s="7"/>
      <c r="F206" s="7"/>
      <c r="G206" s="9"/>
      <c r="H206" s="4"/>
    </row>
    <row r="207" spans="1:8" x14ac:dyDescent="0.25">
      <c r="A207" s="10">
        <v>203</v>
      </c>
      <c r="B207" s="2"/>
      <c r="C207" s="5"/>
      <c r="D207" s="2"/>
      <c r="E207" s="7"/>
      <c r="F207" s="7"/>
      <c r="G207" s="9"/>
      <c r="H207" s="4"/>
    </row>
    <row r="208" spans="1:8" x14ac:dyDescent="0.25">
      <c r="A208" s="10">
        <v>204</v>
      </c>
      <c r="B208" s="2"/>
      <c r="C208" s="5"/>
      <c r="D208" s="2"/>
      <c r="E208" s="7"/>
      <c r="F208" s="7"/>
      <c r="G208" s="9"/>
      <c r="H208" s="4"/>
    </row>
    <row r="209" spans="1:8" x14ac:dyDescent="0.25">
      <c r="A209" s="10">
        <v>205</v>
      </c>
      <c r="B209" s="2"/>
      <c r="C209" s="5"/>
      <c r="D209" s="2"/>
      <c r="E209" s="7"/>
      <c r="F209" s="7"/>
      <c r="G209" s="9"/>
      <c r="H209" s="4"/>
    </row>
    <row r="210" spans="1:8" x14ac:dyDescent="0.25">
      <c r="A210" s="10">
        <v>206</v>
      </c>
      <c r="B210" s="2"/>
      <c r="C210" s="5"/>
      <c r="D210" s="2"/>
      <c r="E210" s="7"/>
      <c r="F210" s="7"/>
      <c r="G210" s="9"/>
      <c r="H210" s="4"/>
    </row>
    <row r="211" spans="1:8" x14ac:dyDescent="0.25">
      <c r="A211" s="10">
        <v>207</v>
      </c>
      <c r="B211" s="2"/>
      <c r="C211" s="5"/>
      <c r="D211" s="2"/>
      <c r="E211" s="7"/>
      <c r="F211" s="7"/>
      <c r="G211" s="9"/>
      <c r="H211" s="4"/>
    </row>
    <row r="212" spans="1:8" x14ac:dyDescent="0.25">
      <c r="A212" s="10">
        <v>208</v>
      </c>
      <c r="B212" s="2"/>
      <c r="C212" s="5"/>
      <c r="D212" s="2"/>
      <c r="E212" s="7"/>
      <c r="F212" s="7"/>
      <c r="G212" s="9"/>
      <c r="H212" s="4"/>
    </row>
    <row r="213" spans="1:8" x14ac:dyDescent="0.25">
      <c r="A213" s="10">
        <v>209</v>
      </c>
      <c r="B213" s="2"/>
      <c r="C213" s="5"/>
      <c r="D213" s="2"/>
      <c r="E213" s="7"/>
      <c r="F213" s="7"/>
      <c r="G213" s="9"/>
      <c r="H213" s="4"/>
    </row>
    <row r="214" spans="1:8" x14ac:dyDescent="0.25">
      <c r="A214" s="10">
        <v>210</v>
      </c>
      <c r="B214" s="2"/>
      <c r="C214" s="5"/>
      <c r="D214" s="2"/>
      <c r="E214" s="7"/>
      <c r="F214" s="7"/>
      <c r="G214" s="9"/>
      <c r="H214" s="4"/>
    </row>
    <row r="215" spans="1:8" x14ac:dyDescent="0.25">
      <c r="A215" s="10">
        <v>211</v>
      </c>
      <c r="B215" s="2"/>
      <c r="C215" s="5"/>
      <c r="D215" s="2"/>
      <c r="E215" s="7"/>
      <c r="F215" s="7"/>
      <c r="G215" s="9"/>
      <c r="H215" s="4"/>
    </row>
    <row r="216" spans="1:8" x14ac:dyDescent="0.25">
      <c r="A216" s="10">
        <v>212</v>
      </c>
      <c r="B216" s="2"/>
      <c r="C216" s="5"/>
      <c r="D216" s="2"/>
      <c r="E216" s="7"/>
      <c r="F216" s="7"/>
      <c r="G216" s="9"/>
      <c r="H216" s="4"/>
    </row>
    <row r="217" spans="1:8" x14ac:dyDescent="0.25">
      <c r="A217" s="10">
        <v>213</v>
      </c>
      <c r="B217" s="2"/>
      <c r="C217" s="5"/>
      <c r="D217" s="2"/>
      <c r="E217" s="7"/>
      <c r="F217" s="7"/>
      <c r="G217" s="9"/>
      <c r="H217" s="4"/>
    </row>
    <row r="218" spans="1:8" x14ac:dyDescent="0.25">
      <c r="A218" s="10">
        <v>214</v>
      </c>
      <c r="B218" s="2"/>
      <c r="C218" s="5"/>
      <c r="D218" s="2"/>
      <c r="E218" s="7"/>
      <c r="F218" s="7"/>
      <c r="G218" s="9"/>
      <c r="H218" s="4"/>
    </row>
    <row r="219" spans="1:8" x14ac:dyDescent="0.25">
      <c r="A219" s="10">
        <v>215</v>
      </c>
      <c r="B219" s="2"/>
      <c r="C219" s="5"/>
      <c r="D219" s="2"/>
      <c r="E219" s="7"/>
      <c r="F219" s="7"/>
      <c r="G219" s="9"/>
      <c r="H219" s="4"/>
    </row>
    <row r="220" spans="1:8" x14ac:dyDescent="0.25">
      <c r="A220" s="10">
        <v>216</v>
      </c>
      <c r="B220" s="2"/>
      <c r="C220" s="5"/>
      <c r="D220" s="2"/>
      <c r="E220" s="7"/>
      <c r="F220" s="7"/>
      <c r="G220" s="9"/>
      <c r="H220" s="4"/>
    </row>
    <row r="221" spans="1:8" x14ac:dyDescent="0.25">
      <c r="A221" s="10">
        <v>217</v>
      </c>
      <c r="B221" s="2"/>
      <c r="C221" s="5"/>
      <c r="D221" s="2"/>
      <c r="E221" s="7"/>
      <c r="F221" s="7"/>
      <c r="G221" s="9"/>
      <c r="H221" s="4"/>
    </row>
    <row r="222" spans="1:8" x14ac:dyDescent="0.25">
      <c r="A222" s="10">
        <v>218</v>
      </c>
      <c r="B222" s="2"/>
      <c r="C222" s="5"/>
      <c r="D222" s="2"/>
      <c r="E222" s="7"/>
      <c r="F222" s="7"/>
      <c r="G222" s="9"/>
      <c r="H222" s="4"/>
    </row>
    <row r="223" spans="1:8" x14ac:dyDescent="0.25">
      <c r="A223" s="10">
        <v>219</v>
      </c>
      <c r="B223" s="2"/>
      <c r="C223" s="5"/>
      <c r="D223" s="2"/>
      <c r="E223" s="7"/>
      <c r="F223" s="7"/>
      <c r="G223" s="9"/>
      <c r="H223" s="4"/>
    </row>
    <row r="224" spans="1:8" x14ac:dyDescent="0.25">
      <c r="A224" s="10">
        <v>220</v>
      </c>
      <c r="B224" s="2"/>
      <c r="C224" s="5"/>
      <c r="D224" s="2"/>
      <c r="E224" s="7"/>
      <c r="F224" s="7"/>
      <c r="G224" s="9"/>
      <c r="H224" s="4"/>
    </row>
    <row r="225" spans="1:8" x14ac:dyDescent="0.25">
      <c r="A225" s="10">
        <v>221</v>
      </c>
      <c r="B225" s="2"/>
      <c r="C225" s="5"/>
      <c r="D225" s="2"/>
      <c r="E225" s="7"/>
      <c r="F225" s="7"/>
      <c r="G225" s="9"/>
      <c r="H225" s="4"/>
    </row>
    <row r="226" spans="1:8" x14ac:dyDescent="0.25">
      <c r="A226" s="10">
        <v>222</v>
      </c>
      <c r="B226" s="2"/>
      <c r="C226" s="5"/>
      <c r="D226" s="2"/>
      <c r="E226" s="7"/>
      <c r="F226" s="7"/>
      <c r="G226" s="9"/>
      <c r="H226" s="4"/>
    </row>
    <row r="227" spans="1:8" x14ac:dyDescent="0.25">
      <c r="A227" s="10">
        <v>223</v>
      </c>
      <c r="B227" s="2"/>
      <c r="C227" s="5"/>
      <c r="D227" s="2"/>
      <c r="E227" s="7"/>
      <c r="F227" s="7"/>
      <c r="G227" s="9"/>
      <c r="H227" s="4"/>
    </row>
    <row r="228" spans="1:8" x14ac:dyDescent="0.25">
      <c r="A228" s="10">
        <v>224</v>
      </c>
      <c r="B228" s="2"/>
      <c r="C228" s="5"/>
      <c r="D228" s="2"/>
      <c r="E228" s="7"/>
      <c r="F228" s="7"/>
      <c r="G228" s="9"/>
      <c r="H228" s="4"/>
    </row>
    <row r="229" spans="1:8" x14ac:dyDescent="0.25">
      <c r="A229" s="10">
        <v>225</v>
      </c>
      <c r="B229" s="2"/>
      <c r="C229" s="5"/>
      <c r="D229" s="2"/>
      <c r="E229" s="7"/>
      <c r="F229" s="7"/>
      <c r="G229" s="9"/>
      <c r="H229" s="4"/>
    </row>
    <row r="230" spans="1:8" x14ac:dyDescent="0.25">
      <c r="A230" s="10">
        <v>226</v>
      </c>
      <c r="B230" s="2"/>
      <c r="C230" s="5"/>
      <c r="D230" s="2"/>
      <c r="E230" s="7"/>
      <c r="F230" s="7"/>
      <c r="G230" s="9"/>
      <c r="H230" s="4"/>
    </row>
    <row r="231" spans="1:8" x14ac:dyDescent="0.25">
      <c r="A231" s="10">
        <v>227</v>
      </c>
      <c r="B231" s="2"/>
      <c r="C231" s="5"/>
      <c r="D231" s="2"/>
      <c r="E231" s="7"/>
      <c r="F231" s="7"/>
      <c r="G231" s="9"/>
      <c r="H231" s="4"/>
    </row>
    <row r="232" spans="1:8" x14ac:dyDescent="0.25">
      <c r="A232" s="10">
        <v>228</v>
      </c>
      <c r="B232" s="2"/>
      <c r="C232" s="5"/>
      <c r="D232" s="2"/>
      <c r="E232" s="7"/>
      <c r="F232" s="7"/>
      <c r="G232" s="9"/>
      <c r="H232" s="4"/>
    </row>
    <row r="233" spans="1:8" x14ac:dyDescent="0.25">
      <c r="A233" s="10">
        <v>229</v>
      </c>
      <c r="B233" s="2"/>
      <c r="C233" s="5"/>
      <c r="D233" s="2"/>
      <c r="E233" s="7"/>
      <c r="F233" s="7"/>
      <c r="G233" s="9"/>
      <c r="H233" s="4"/>
    </row>
    <row r="234" spans="1:8" x14ac:dyDescent="0.25">
      <c r="A234" s="10">
        <v>230</v>
      </c>
      <c r="B234" s="2"/>
      <c r="C234" s="5"/>
      <c r="D234" s="2"/>
      <c r="E234" s="7"/>
      <c r="F234" s="7"/>
      <c r="G234" s="9"/>
      <c r="H234" s="4"/>
    </row>
    <row r="235" spans="1:8" x14ac:dyDescent="0.25">
      <c r="A235" s="10">
        <v>231</v>
      </c>
      <c r="B235" s="2"/>
      <c r="C235" s="5"/>
      <c r="D235" s="2"/>
      <c r="E235" s="7"/>
      <c r="F235" s="7"/>
      <c r="G235" s="9"/>
      <c r="H235" s="4"/>
    </row>
    <row r="236" spans="1:8" x14ac:dyDescent="0.25">
      <c r="A236" s="10">
        <v>232</v>
      </c>
      <c r="B236" s="2"/>
      <c r="C236" s="5"/>
      <c r="D236" s="2"/>
      <c r="E236" s="7"/>
      <c r="F236" s="7"/>
      <c r="G236" s="9"/>
      <c r="H236" s="4"/>
    </row>
    <row r="237" spans="1:8" x14ac:dyDescent="0.25">
      <c r="A237" s="10">
        <v>233</v>
      </c>
      <c r="B237" s="2"/>
      <c r="C237" s="5"/>
      <c r="D237" s="2"/>
      <c r="E237" s="7"/>
      <c r="F237" s="7"/>
      <c r="G237" s="9"/>
      <c r="H237" s="4"/>
    </row>
    <row r="238" spans="1:8" x14ac:dyDescent="0.25">
      <c r="A238" s="10">
        <v>234</v>
      </c>
      <c r="B238" s="2"/>
      <c r="C238" s="5"/>
      <c r="D238" s="2"/>
      <c r="E238" s="7"/>
      <c r="F238" s="7"/>
      <c r="G238" s="9"/>
      <c r="H238" s="4"/>
    </row>
    <row r="239" spans="1:8" x14ac:dyDescent="0.25">
      <c r="A239" s="10">
        <v>235</v>
      </c>
      <c r="B239" s="2"/>
      <c r="C239" s="5"/>
      <c r="D239" s="2"/>
      <c r="E239" s="7"/>
      <c r="F239" s="7"/>
      <c r="G239" s="9"/>
      <c r="H239" s="4"/>
    </row>
    <row r="240" spans="1:8" x14ac:dyDescent="0.25">
      <c r="A240" s="10">
        <v>236</v>
      </c>
      <c r="B240" s="2"/>
      <c r="C240" s="5"/>
      <c r="D240" s="2"/>
      <c r="E240" s="7"/>
      <c r="F240" s="7"/>
      <c r="G240" s="9"/>
      <c r="H240" s="4"/>
    </row>
    <row r="241" spans="1:8" x14ac:dyDescent="0.25">
      <c r="A241" s="10">
        <v>237</v>
      </c>
      <c r="B241" s="2"/>
      <c r="C241" s="5"/>
      <c r="D241" s="2"/>
      <c r="E241" s="7"/>
      <c r="F241" s="7"/>
      <c r="G241" s="9"/>
      <c r="H241" s="4"/>
    </row>
    <row r="242" spans="1:8" x14ac:dyDescent="0.25">
      <c r="A242" s="10">
        <v>238</v>
      </c>
      <c r="B242" s="2"/>
      <c r="C242" s="5"/>
      <c r="D242" s="2"/>
      <c r="E242" s="7"/>
      <c r="F242" s="7"/>
      <c r="G242" s="9"/>
      <c r="H242" s="4"/>
    </row>
    <row r="243" spans="1:8" x14ac:dyDescent="0.25">
      <c r="A243" s="10">
        <v>239</v>
      </c>
      <c r="B243" s="2"/>
      <c r="C243" s="5"/>
      <c r="D243" s="2"/>
      <c r="E243" s="7"/>
      <c r="F243" s="7"/>
      <c r="G243" s="9"/>
      <c r="H243" s="4"/>
    </row>
    <row r="244" spans="1:8" x14ac:dyDescent="0.25">
      <c r="A244" s="10">
        <v>240</v>
      </c>
      <c r="B244" s="2"/>
      <c r="C244" s="5"/>
      <c r="D244" s="2"/>
      <c r="E244" s="7"/>
      <c r="F244" s="7"/>
      <c r="G244" s="9"/>
      <c r="H244" s="4"/>
    </row>
    <row r="245" spans="1:8" x14ac:dyDescent="0.25">
      <c r="A245" s="10">
        <v>241</v>
      </c>
      <c r="B245" s="2"/>
      <c r="C245" s="5"/>
      <c r="D245" s="2"/>
      <c r="E245" s="7"/>
      <c r="F245" s="7"/>
      <c r="G245" s="9"/>
      <c r="H245" s="4"/>
    </row>
    <row r="246" spans="1:8" x14ac:dyDescent="0.25">
      <c r="A246" s="10">
        <v>242</v>
      </c>
      <c r="B246" s="2"/>
      <c r="C246" s="5"/>
      <c r="D246" s="2"/>
      <c r="E246" s="7"/>
      <c r="F246" s="7"/>
      <c r="G246" s="9"/>
      <c r="H246" s="4"/>
    </row>
    <row r="247" spans="1:8" x14ac:dyDescent="0.25">
      <c r="A247" s="10">
        <v>243</v>
      </c>
      <c r="B247" s="2"/>
      <c r="C247" s="5"/>
      <c r="D247" s="2"/>
      <c r="E247" s="7"/>
      <c r="F247" s="7"/>
      <c r="G247" s="9"/>
      <c r="H247" s="4"/>
    </row>
    <row r="248" spans="1:8" x14ac:dyDescent="0.25">
      <c r="A248" s="10">
        <v>244</v>
      </c>
      <c r="B248" s="2"/>
      <c r="C248" s="5"/>
      <c r="D248" s="2"/>
      <c r="E248" s="7"/>
      <c r="F248" s="7"/>
      <c r="G248" s="9"/>
      <c r="H248" s="4"/>
    </row>
    <row r="249" spans="1:8" x14ac:dyDescent="0.25">
      <c r="A249" s="10">
        <v>245</v>
      </c>
      <c r="B249" s="2"/>
      <c r="C249" s="5"/>
      <c r="D249" s="2"/>
      <c r="E249" s="7"/>
      <c r="F249" s="7"/>
      <c r="G249" s="9"/>
      <c r="H249" s="4"/>
    </row>
    <row r="250" spans="1:8" x14ac:dyDescent="0.25">
      <c r="A250" s="10">
        <v>246</v>
      </c>
      <c r="B250" s="2"/>
      <c r="C250" s="5"/>
      <c r="D250" s="2"/>
      <c r="E250" s="7"/>
      <c r="F250" s="7"/>
      <c r="G250" s="9"/>
      <c r="H250" s="4"/>
    </row>
    <row r="251" spans="1:8" x14ac:dyDescent="0.25">
      <c r="A251" s="10">
        <v>247</v>
      </c>
      <c r="B251" s="2"/>
      <c r="C251" s="5"/>
      <c r="D251" s="2"/>
      <c r="E251" s="7"/>
      <c r="F251" s="7"/>
      <c r="G251" s="9"/>
      <c r="H251" s="4"/>
    </row>
    <row r="252" spans="1:8" x14ac:dyDescent="0.25">
      <c r="A252" s="10">
        <v>248</v>
      </c>
      <c r="B252" s="2"/>
      <c r="C252" s="5"/>
      <c r="D252" s="2"/>
      <c r="E252" s="7"/>
      <c r="F252" s="7"/>
      <c r="G252" s="9"/>
      <c r="H252" s="4"/>
    </row>
    <row r="253" spans="1:8" x14ac:dyDescent="0.25">
      <c r="A253" s="10">
        <v>249</v>
      </c>
      <c r="B253" s="2"/>
      <c r="C253" s="5"/>
      <c r="D253" s="2"/>
      <c r="E253" s="7"/>
      <c r="F253" s="7"/>
      <c r="G253" s="9"/>
      <c r="H253" s="4"/>
    </row>
    <row r="254" spans="1:8" x14ac:dyDescent="0.25">
      <c r="A254" s="10">
        <v>250</v>
      </c>
      <c r="B254" s="2"/>
      <c r="C254" s="5"/>
      <c r="D254" s="2"/>
      <c r="E254" s="7"/>
      <c r="F254" s="7"/>
      <c r="G254" s="9"/>
      <c r="H254" s="4"/>
    </row>
    <row r="255" spans="1:8" x14ac:dyDescent="0.25">
      <c r="A255" s="10">
        <v>251</v>
      </c>
      <c r="B255" s="2"/>
      <c r="C255" s="5"/>
      <c r="D255" s="2"/>
      <c r="E255" s="7"/>
      <c r="F255" s="7"/>
      <c r="G255" s="9"/>
      <c r="H255" s="4"/>
    </row>
    <row r="256" spans="1:8" x14ac:dyDescent="0.25">
      <c r="A256" s="10">
        <v>252</v>
      </c>
      <c r="B256" s="2"/>
      <c r="C256" s="5"/>
      <c r="D256" s="2"/>
      <c r="E256" s="7"/>
      <c r="F256" s="7"/>
      <c r="G256" s="9"/>
      <c r="H256" s="4"/>
    </row>
    <row r="257" spans="1:8" x14ac:dyDescent="0.25">
      <c r="A257" s="10">
        <v>253</v>
      </c>
      <c r="B257" s="2"/>
      <c r="C257" s="5"/>
      <c r="D257" s="2"/>
      <c r="E257" s="7"/>
      <c r="F257" s="7"/>
      <c r="G257" s="9"/>
      <c r="H257" s="4"/>
    </row>
    <row r="258" spans="1:8" x14ac:dyDescent="0.25">
      <c r="A258" s="10">
        <v>254</v>
      </c>
      <c r="B258" s="2"/>
      <c r="C258" s="5"/>
      <c r="D258" s="2"/>
      <c r="E258" s="7"/>
      <c r="F258" s="7"/>
      <c r="G258" s="9"/>
      <c r="H258" s="4"/>
    </row>
    <row r="259" spans="1:8" x14ac:dyDescent="0.25">
      <c r="A259" s="10">
        <v>255</v>
      </c>
      <c r="B259" s="2"/>
      <c r="C259" s="5"/>
      <c r="D259" s="2"/>
      <c r="E259" s="7"/>
      <c r="F259" s="7"/>
      <c r="G259" s="9"/>
      <c r="H259" s="4"/>
    </row>
    <row r="260" spans="1:8" x14ac:dyDescent="0.25">
      <c r="A260" s="10">
        <v>256</v>
      </c>
      <c r="B260" s="2"/>
      <c r="C260" s="5"/>
      <c r="D260" s="2"/>
      <c r="E260" s="7"/>
      <c r="F260" s="7"/>
      <c r="G260" s="9"/>
      <c r="H260" s="4"/>
    </row>
    <row r="261" spans="1:8" x14ac:dyDescent="0.25">
      <c r="A261" s="10">
        <v>257</v>
      </c>
      <c r="B261" s="2"/>
      <c r="C261" s="5"/>
      <c r="D261" s="2"/>
      <c r="E261" s="7"/>
      <c r="F261" s="7"/>
      <c r="G261" s="9"/>
      <c r="H261" s="4"/>
    </row>
    <row r="262" spans="1:8" x14ac:dyDescent="0.25">
      <c r="A262" s="10">
        <v>258</v>
      </c>
      <c r="B262" s="2"/>
      <c r="C262" s="5"/>
      <c r="D262" s="2"/>
      <c r="E262" s="7"/>
      <c r="F262" s="7"/>
      <c r="G262" s="9"/>
      <c r="H262" s="4"/>
    </row>
    <row r="263" spans="1:8" x14ac:dyDescent="0.25">
      <c r="A263" s="10">
        <v>259</v>
      </c>
      <c r="B263" s="2"/>
      <c r="C263" s="5"/>
      <c r="D263" s="2"/>
      <c r="E263" s="7"/>
      <c r="F263" s="7"/>
      <c r="G263" s="9"/>
      <c r="H263" s="4"/>
    </row>
    <row r="264" spans="1:8" x14ac:dyDescent="0.25">
      <c r="A264" s="10">
        <v>260</v>
      </c>
      <c r="B264" s="2"/>
      <c r="C264" s="5"/>
      <c r="D264" s="2"/>
      <c r="E264" s="7"/>
      <c r="F264" s="7"/>
      <c r="G264" s="9"/>
      <c r="H264" s="4"/>
    </row>
    <row r="265" spans="1:8" x14ac:dyDescent="0.25">
      <c r="A265" s="10">
        <v>261</v>
      </c>
      <c r="B265" s="2"/>
      <c r="C265" s="5"/>
      <c r="D265" s="2"/>
      <c r="E265" s="7"/>
      <c r="F265" s="7"/>
      <c r="G265" s="9"/>
      <c r="H265" s="4"/>
    </row>
    <row r="266" spans="1:8" x14ac:dyDescent="0.25">
      <c r="A266" s="10">
        <v>262</v>
      </c>
      <c r="B266" s="2"/>
      <c r="C266" s="5"/>
      <c r="D266" s="2"/>
      <c r="E266" s="7"/>
      <c r="F266" s="7"/>
      <c r="G266" s="9"/>
      <c r="H266" s="4"/>
    </row>
    <row r="267" spans="1:8" x14ac:dyDescent="0.25">
      <c r="A267" s="10">
        <v>263</v>
      </c>
      <c r="B267" s="2"/>
      <c r="C267" s="5"/>
      <c r="D267" s="2"/>
      <c r="E267" s="7"/>
      <c r="F267" s="7"/>
      <c r="G267" s="9"/>
      <c r="H267" s="4"/>
    </row>
    <row r="268" spans="1:8" x14ac:dyDescent="0.25">
      <c r="A268" s="10">
        <v>264</v>
      </c>
      <c r="B268" s="2"/>
      <c r="C268" s="5"/>
      <c r="D268" s="2"/>
      <c r="E268" s="7"/>
      <c r="F268" s="7"/>
      <c r="G268" s="9"/>
      <c r="H268" s="4"/>
    </row>
    <row r="269" spans="1:8" x14ac:dyDescent="0.25">
      <c r="A269" s="10">
        <v>265</v>
      </c>
      <c r="B269" s="2"/>
      <c r="C269" s="5"/>
      <c r="D269" s="2"/>
      <c r="E269" s="7"/>
      <c r="F269" s="7"/>
      <c r="G269" s="9"/>
      <c r="H269" s="4"/>
    </row>
    <row r="270" spans="1:8" x14ac:dyDescent="0.25">
      <c r="A270" s="10">
        <v>266</v>
      </c>
      <c r="B270" s="2"/>
      <c r="C270" s="5"/>
      <c r="D270" s="2"/>
      <c r="E270" s="7"/>
      <c r="F270" s="7"/>
      <c r="G270" s="9"/>
      <c r="H270" s="4"/>
    </row>
    <row r="271" spans="1:8" x14ac:dyDescent="0.25">
      <c r="A271" s="10">
        <v>267</v>
      </c>
      <c r="B271" s="2"/>
      <c r="C271" s="5"/>
      <c r="D271" s="2"/>
      <c r="E271" s="7"/>
      <c r="F271" s="7"/>
      <c r="G271" s="9"/>
      <c r="H271" s="4"/>
    </row>
    <row r="272" spans="1:8" x14ac:dyDescent="0.25">
      <c r="A272" s="10">
        <v>268</v>
      </c>
      <c r="B272" s="2"/>
      <c r="C272" s="5"/>
      <c r="D272" s="2"/>
      <c r="E272" s="7"/>
      <c r="F272" s="7"/>
      <c r="G272" s="9"/>
      <c r="H272" s="4"/>
    </row>
    <row r="273" spans="1:8" x14ac:dyDescent="0.25">
      <c r="A273" s="10">
        <v>269</v>
      </c>
      <c r="B273" s="2"/>
      <c r="C273" s="5"/>
      <c r="D273" s="2"/>
      <c r="E273" s="7"/>
      <c r="F273" s="7"/>
      <c r="G273" s="9"/>
      <c r="H273" s="4"/>
    </row>
    <row r="274" spans="1:8" x14ac:dyDescent="0.25">
      <c r="A274" s="10">
        <v>270</v>
      </c>
      <c r="B274" s="2"/>
      <c r="C274" s="5"/>
      <c r="D274" s="2"/>
      <c r="E274" s="7"/>
      <c r="F274" s="7"/>
      <c r="G274" s="9"/>
      <c r="H274" s="4"/>
    </row>
    <row r="275" spans="1:8" x14ac:dyDescent="0.25">
      <c r="A275" s="10">
        <v>271</v>
      </c>
      <c r="B275" s="2"/>
      <c r="C275" s="5"/>
      <c r="D275" s="2"/>
      <c r="E275" s="7"/>
      <c r="F275" s="7"/>
      <c r="G275" s="9"/>
      <c r="H275" s="4"/>
    </row>
    <row r="276" spans="1:8" x14ac:dyDescent="0.25">
      <c r="A276" s="10">
        <v>272</v>
      </c>
      <c r="B276" s="2"/>
      <c r="C276" s="5"/>
      <c r="D276" s="2"/>
      <c r="E276" s="7"/>
      <c r="F276" s="7"/>
      <c r="G276" s="9"/>
      <c r="H276" s="4"/>
    </row>
    <row r="277" spans="1:8" x14ac:dyDescent="0.25">
      <c r="A277" s="10">
        <v>273</v>
      </c>
      <c r="B277" s="2"/>
      <c r="C277" s="5"/>
      <c r="D277" s="2"/>
      <c r="E277" s="7"/>
      <c r="F277" s="7"/>
      <c r="G277" s="9"/>
      <c r="H277" s="4"/>
    </row>
    <row r="278" spans="1:8" x14ac:dyDescent="0.25">
      <c r="A278" s="10">
        <v>274</v>
      </c>
      <c r="B278" s="2"/>
      <c r="C278" s="5"/>
      <c r="D278" s="2"/>
      <c r="E278" s="7"/>
      <c r="F278" s="7"/>
      <c r="G278" s="9"/>
      <c r="H278" s="4"/>
    </row>
    <row r="279" spans="1:8" x14ac:dyDescent="0.25">
      <c r="A279" s="10">
        <v>275</v>
      </c>
      <c r="B279" s="2"/>
      <c r="C279" s="5"/>
      <c r="D279" s="2"/>
      <c r="E279" s="7"/>
      <c r="F279" s="7"/>
      <c r="G279" s="9"/>
      <c r="H279" s="4"/>
    </row>
    <row r="280" spans="1:8" x14ac:dyDescent="0.25">
      <c r="A280" s="10">
        <v>276</v>
      </c>
      <c r="B280" s="2"/>
      <c r="C280" s="5"/>
      <c r="D280" s="2"/>
      <c r="E280" s="7"/>
      <c r="F280" s="7"/>
      <c r="G280" s="9"/>
      <c r="H280" s="4"/>
    </row>
    <row r="281" spans="1:8" x14ac:dyDescent="0.25">
      <c r="A281" s="10">
        <v>277</v>
      </c>
      <c r="B281" s="2"/>
      <c r="C281" s="5"/>
      <c r="D281" s="2"/>
      <c r="E281" s="7"/>
      <c r="F281" s="7"/>
      <c r="G281" s="9"/>
      <c r="H281" s="4"/>
    </row>
    <row r="282" spans="1:8" x14ac:dyDescent="0.25">
      <c r="A282" s="10">
        <v>278</v>
      </c>
      <c r="B282" s="2"/>
      <c r="C282" s="5"/>
      <c r="D282" s="2"/>
      <c r="E282" s="7"/>
      <c r="F282" s="7"/>
      <c r="G282" s="9"/>
      <c r="H282" s="4"/>
    </row>
    <row r="283" spans="1:8" x14ac:dyDescent="0.25">
      <c r="A283" s="10">
        <v>279</v>
      </c>
      <c r="B283" s="2"/>
      <c r="C283" s="5"/>
      <c r="D283" s="2"/>
      <c r="E283" s="7"/>
      <c r="F283" s="7"/>
      <c r="G283" s="9"/>
      <c r="H283" s="4"/>
    </row>
    <row r="284" spans="1:8" x14ac:dyDescent="0.25">
      <c r="A284" s="10">
        <v>280</v>
      </c>
      <c r="B284" s="2"/>
      <c r="C284" s="5"/>
      <c r="D284" s="2"/>
      <c r="E284" s="7"/>
      <c r="F284" s="7"/>
      <c r="G284" s="9"/>
      <c r="H284" s="4"/>
    </row>
    <row r="285" spans="1:8" x14ac:dyDescent="0.25">
      <c r="A285" s="10">
        <v>281</v>
      </c>
      <c r="B285" s="2"/>
      <c r="C285" s="5"/>
      <c r="D285" s="2"/>
      <c r="E285" s="7"/>
      <c r="F285" s="7"/>
      <c r="G285" s="9"/>
      <c r="H285" s="4"/>
    </row>
    <row r="286" spans="1:8" x14ac:dyDescent="0.25">
      <c r="A286" s="10">
        <v>282</v>
      </c>
      <c r="B286" s="2"/>
      <c r="C286" s="5"/>
      <c r="D286" s="2"/>
      <c r="E286" s="7"/>
      <c r="F286" s="7"/>
      <c r="G286" s="9"/>
      <c r="H286" s="4"/>
    </row>
    <row r="287" spans="1:8" x14ac:dyDescent="0.25">
      <c r="A287" s="10">
        <v>283</v>
      </c>
      <c r="B287" s="2"/>
      <c r="C287" s="5"/>
      <c r="D287" s="2"/>
      <c r="E287" s="7"/>
      <c r="F287" s="7"/>
      <c r="G287" s="9"/>
      <c r="H287" s="4"/>
    </row>
    <row r="288" spans="1:8" x14ac:dyDescent="0.25">
      <c r="A288" s="10">
        <v>284</v>
      </c>
      <c r="B288" s="2"/>
      <c r="C288" s="5"/>
      <c r="D288" s="2"/>
      <c r="E288" s="7"/>
      <c r="F288" s="7"/>
      <c r="G288" s="9"/>
      <c r="H288" s="4"/>
    </row>
    <row r="289" spans="1:8" x14ac:dyDescent="0.25">
      <c r="A289" s="10">
        <v>285</v>
      </c>
      <c r="B289" s="2"/>
      <c r="C289" s="5"/>
      <c r="D289" s="2"/>
      <c r="E289" s="7"/>
      <c r="F289" s="7"/>
      <c r="G289" s="9"/>
      <c r="H289" s="4"/>
    </row>
    <row r="290" spans="1:8" x14ac:dyDescent="0.25">
      <c r="A290" s="10">
        <v>286</v>
      </c>
      <c r="B290" s="2"/>
      <c r="C290" s="5"/>
      <c r="D290" s="2"/>
      <c r="E290" s="7"/>
      <c r="F290" s="7"/>
      <c r="G290" s="9"/>
      <c r="H290" s="4"/>
    </row>
    <row r="291" spans="1:8" x14ac:dyDescent="0.25">
      <c r="A291" s="10">
        <v>287</v>
      </c>
      <c r="B291" s="2"/>
      <c r="C291" s="5"/>
      <c r="D291" s="2"/>
      <c r="E291" s="7"/>
      <c r="F291" s="7"/>
      <c r="G291" s="9"/>
      <c r="H291" s="4"/>
    </row>
    <row r="292" spans="1:8" x14ac:dyDescent="0.25">
      <c r="A292" s="10">
        <v>288</v>
      </c>
      <c r="B292" s="2"/>
      <c r="C292" s="5"/>
      <c r="D292" s="2"/>
      <c r="E292" s="7"/>
      <c r="F292" s="7"/>
      <c r="G292" s="9"/>
      <c r="H292" s="4"/>
    </row>
    <row r="293" spans="1:8" x14ac:dyDescent="0.25">
      <c r="A293" s="10">
        <v>289</v>
      </c>
      <c r="B293" s="2"/>
      <c r="C293" s="5"/>
      <c r="D293" s="2"/>
      <c r="E293" s="7"/>
      <c r="F293" s="7"/>
      <c r="G293" s="9"/>
      <c r="H293" s="4"/>
    </row>
    <row r="294" spans="1:8" x14ac:dyDescent="0.25">
      <c r="A294" s="10">
        <v>290</v>
      </c>
      <c r="B294" s="2"/>
      <c r="C294" s="5"/>
      <c r="D294" s="2"/>
      <c r="E294" s="7"/>
      <c r="F294" s="7"/>
      <c r="G294" s="9"/>
      <c r="H294" s="4"/>
    </row>
    <row r="295" spans="1:8" x14ac:dyDescent="0.25">
      <c r="A295" s="10">
        <v>291</v>
      </c>
      <c r="B295" s="2"/>
      <c r="C295" s="5"/>
      <c r="D295" s="2"/>
      <c r="E295" s="7"/>
      <c r="F295" s="7"/>
      <c r="G295" s="9"/>
      <c r="H295" s="4"/>
    </row>
    <row r="296" spans="1:8" x14ac:dyDescent="0.25">
      <c r="A296" s="10">
        <v>292</v>
      </c>
      <c r="B296" s="2"/>
      <c r="C296" s="5"/>
      <c r="D296" s="2"/>
      <c r="E296" s="7"/>
      <c r="F296" s="7"/>
      <c r="G296" s="9"/>
      <c r="H296" s="4"/>
    </row>
    <row r="297" spans="1:8" x14ac:dyDescent="0.25">
      <c r="A297" s="10">
        <v>293</v>
      </c>
      <c r="B297" s="2"/>
      <c r="C297" s="5"/>
      <c r="D297" s="2"/>
      <c r="E297" s="7"/>
      <c r="F297" s="7"/>
      <c r="G297" s="9"/>
      <c r="H297" s="4"/>
    </row>
    <row r="298" spans="1:8" x14ac:dyDescent="0.25">
      <c r="A298" s="10">
        <v>294</v>
      </c>
      <c r="B298" s="2"/>
      <c r="C298" s="5"/>
      <c r="D298" s="2"/>
      <c r="E298" s="7"/>
      <c r="F298" s="7"/>
      <c r="G298" s="9"/>
      <c r="H298" s="4"/>
    </row>
    <row r="299" spans="1:8" x14ac:dyDescent="0.25">
      <c r="A299" s="10">
        <v>295</v>
      </c>
      <c r="B299" s="2"/>
      <c r="C299" s="5"/>
      <c r="D299" s="2"/>
      <c r="E299" s="7"/>
      <c r="F299" s="7"/>
      <c r="G299" s="9"/>
      <c r="H299" s="4"/>
    </row>
    <row r="300" spans="1:8" x14ac:dyDescent="0.25">
      <c r="A300" s="10">
        <v>296</v>
      </c>
      <c r="B300" s="2"/>
      <c r="C300" s="5"/>
      <c r="D300" s="2"/>
      <c r="E300" s="7"/>
      <c r="F300" s="7"/>
      <c r="G300" s="9"/>
      <c r="H300" s="4"/>
    </row>
    <row r="301" spans="1:8" x14ac:dyDescent="0.25">
      <c r="A301" s="10">
        <v>297</v>
      </c>
      <c r="B301" s="2"/>
      <c r="C301" s="5"/>
      <c r="D301" s="2"/>
      <c r="E301" s="7"/>
      <c r="F301" s="7"/>
      <c r="G301" s="9"/>
      <c r="H301" s="4"/>
    </row>
    <row r="302" spans="1:8" x14ac:dyDescent="0.25">
      <c r="A302" s="10">
        <v>298</v>
      </c>
      <c r="B302" s="2"/>
      <c r="C302" s="5"/>
      <c r="D302" s="2"/>
      <c r="E302" s="7"/>
      <c r="F302" s="7"/>
      <c r="G302" s="9"/>
      <c r="H302" s="4"/>
    </row>
    <row r="303" spans="1:8" x14ac:dyDescent="0.25">
      <c r="A303" s="10">
        <v>299</v>
      </c>
      <c r="B303" s="2"/>
      <c r="C303" s="5"/>
      <c r="D303" s="2"/>
      <c r="E303" s="7"/>
      <c r="F303" s="7"/>
      <c r="G303" s="9"/>
      <c r="H303" s="4"/>
    </row>
    <row r="304" spans="1:8" x14ac:dyDescent="0.25">
      <c r="A304" s="10">
        <v>300</v>
      </c>
      <c r="B304" s="2"/>
      <c r="C304" s="5"/>
      <c r="D304" s="2"/>
      <c r="E304" s="7"/>
      <c r="F304" s="7"/>
      <c r="G304" s="9"/>
      <c r="H304" s="4"/>
    </row>
    <row r="305" spans="1:8" x14ac:dyDescent="0.25">
      <c r="A305" s="10">
        <v>301</v>
      </c>
      <c r="B305" s="2"/>
      <c r="C305" s="5"/>
      <c r="D305" s="2"/>
      <c r="E305" s="7"/>
      <c r="F305" s="7"/>
      <c r="G305" s="9"/>
      <c r="H305" s="4"/>
    </row>
    <row r="306" spans="1:8" x14ac:dyDescent="0.25">
      <c r="A306" s="10">
        <v>302</v>
      </c>
      <c r="B306" s="2"/>
      <c r="C306" s="5"/>
      <c r="D306" s="2"/>
      <c r="E306" s="7"/>
      <c r="F306" s="7"/>
      <c r="G306" s="9"/>
      <c r="H306" s="4"/>
    </row>
    <row r="307" spans="1:8" x14ac:dyDescent="0.25">
      <c r="A307" s="10">
        <v>303</v>
      </c>
      <c r="B307" s="2"/>
      <c r="C307" s="5"/>
      <c r="D307" s="2"/>
      <c r="E307" s="7"/>
      <c r="F307" s="7"/>
      <c r="G307" s="9"/>
      <c r="H307" s="4"/>
    </row>
    <row r="308" spans="1:8" x14ac:dyDescent="0.25">
      <c r="A308" s="10">
        <v>304</v>
      </c>
      <c r="B308" s="2"/>
      <c r="C308" s="5"/>
      <c r="D308" s="2"/>
      <c r="E308" s="7"/>
      <c r="F308" s="7"/>
      <c r="G308" s="9"/>
      <c r="H308" s="4"/>
    </row>
    <row r="309" spans="1:8" x14ac:dyDescent="0.25">
      <c r="A309" s="10">
        <v>305</v>
      </c>
      <c r="B309" s="2"/>
      <c r="C309" s="5"/>
      <c r="D309" s="2"/>
      <c r="E309" s="7"/>
      <c r="F309" s="7"/>
      <c r="G309" s="9"/>
      <c r="H309" s="4"/>
    </row>
    <row r="310" spans="1:8" x14ac:dyDescent="0.25">
      <c r="A310" s="10">
        <v>306</v>
      </c>
      <c r="B310" s="2"/>
      <c r="C310" s="5"/>
      <c r="D310" s="2"/>
      <c r="E310" s="7"/>
      <c r="F310" s="7"/>
      <c r="G310" s="9"/>
      <c r="H310" s="4"/>
    </row>
    <row r="311" spans="1:8" x14ac:dyDescent="0.25">
      <c r="A311" s="10">
        <v>307</v>
      </c>
      <c r="B311" s="2"/>
      <c r="C311" s="5"/>
      <c r="D311" s="2"/>
      <c r="E311" s="7"/>
      <c r="F311" s="7"/>
      <c r="G311" s="9"/>
      <c r="H311" s="4"/>
    </row>
    <row r="312" spans="1:8" x14ac:dyDescent="0.25">
      <c r="A312" s="10">
        <v>308</v>
      </c>
      <c r="B312" s="2"/>
      <c r="C312" s="5"/>
      <c r="D312" s="2"/>
      <c r="E312" s="7"/>
      <c r="F312" s="7"/>
      <c r="G312" s="9"/>
      <c r="H312" s="4"/>
    </row>
    <row r="313" spans="1:8" x14ac:dyDescent="0.25">
      <c r="A313" s="10">
        <v>309</v>
      </c>
      <c r="B313" s="2"/>
      <c r="C313" s="5"/>
      <c r="D313" s="2"/>
      <c r="E313" s="7"/>
      <c r="F313" s="7"/>
      <c r="G313" s="9"/>
      <c r="H313" s="4"/>
    </row>
    <row r="314" spans="1:8" x14ac:dyDescent="0.25">
      <c r="A314" s="10">
        <v>310</v>
      </c>
      <c r="B314" s="2"/>
      <c r="C314" s="5"/>
      <c r="D314" s="2"/>
      <c r="E314" s="7"/>
      <c r="F314" s="7"/>
      <c r="G314" s="9"/>
      <c r="H314" s="4"/>
    </row>
    <row r="315" spans="1:8" x14ac:dyDescent="0.25">
      <c r="A315" s="10">
        <v>311</v>
      </c>
      <c r="B315" s="2"/>
      <c r="C315" s="5"/>
      <c r="D315" s="2"/>
      <c r="E315" s="7"/>
      <c r="F315" s="7"/>
      <c r="G315" s="9"/>
      <c r="H315" s="4"/>
    </row>
    <row r="316" spans="1:8" x14ac:dyDescent="0.25">
      <c r="A316" s="10">
        <v>312</v>
      </c>
      <c r="B316" s="2"/>
      <c r="C316" s="5"/>
      <c r="D316" s="2"/>
      <c r="E316" s="7"/>
      <c r="F316" s="7"/>
      <c r="G316" s="9"/>
      <c r="H316" s="4"/>
    </row>
    <row r="317" spans="1:8" x14ac:dyDescent="0.25">
      <c r="A317" s="10">
        <v>313</v>
      </c>
      <c r="B317" s="2"/>
      <c r="C317" s="5"/>
      <c r="D317" s="2"/>
      <c r="E317" s="7"/>
      <c r="F317" s="7"/>
      <c r="G317" s="9"/>
      <c r="H317" s="4"/>
    </row>
    <row r="318" spans="1:8" x14ac:dyDescent="0.25">
      <c r="A318" s="10">
        <v>314</v>
      </c>
      <c r="B318" s="2"/>
      <c r="C318" s="5"/>
      <c r="D318" s="2"/>
      <c r="E318" s="7"/>
      <c r="F318" s="7"/>
      <c r="G318" s="9"/>
      <c r="H318" s="4"/>
    </row>
    <row r="319" spans="1:8" x14ac:dyDescent="0.25">
      <c r="A319" s="10">
        <v>315</v>
      </c>
      <c r="B319" s="2"/>
      <c r="C319" s="5"/>
      <c r="D319" s="2"/>
      <c r="E319" s="7"/>
      <c r="F319" s="7"/>
      <c r="G319" s="9"/>
      <c r="H319" s="4"/>
    </row>
    <row r="320" spans="1:8" x14ac:dyDescent="0.25">
      <c r="A320" s="10">
        <v>316</v>
      </c>
      <c r="B320" s="2"/>
      <c r="C320" s="5"/>
      <c r="D320" s="2"/>
      <c r="E320" s="7"/>
      <c r="F320" s="7"/>
      <c r="G320" s="9"/>
      <c r="H320" s="4"/>
    </row>
    <row r="321" spans="1:8" x14ac:dyDescent="0.25">
      <c r="A321" s="10">
        <v>317</v>
      </c>
      <c r="B321" s="2"/>
      <c r="C321" s="5"/>
      <c r="D321" s="2"/>
      <c r="E321" s="7"/>
      <c r="F321" s="7"/>
      <c r="G321" s="9"/>
      <c r="H321" s="4"/>
    </row>
    <row r="322" spans="1:8" x14ac:dyDescent="0.25">
      <c r="A322" s="10">
        <v>318</v>
      </c>
      <c r="B322" s="2"/>
      <c r="C322" s="5"/>
      <c r="D322" s="2"/>
      <c r="E322" s="7"/>
      <c r="F322" s="7"/>
      <c r="G322" s="9"/>
      <c r="H322" s="4"/>
    </row>
    <row r="323" spans="1:8" x14ac:dyDescent="0.25">
      <c r="A323" s="10">
        <v>319</v>
      </c>
      <c r="B323" s="2"/>
      <c r="C323" s="5"/>
      <c r="D323" s="2"/>
      <c r="E323" s="7"/>
      <c r="F323" s="7"/>
      <c r="G323" s="9"/>
      <c r="H323" s="4"/>
    </row>
    <row r="324" spans="1:8" x14ac:dyDescent="0.25">
      <c r="A324" s="10">
        <v>320</v>
      </c>
      <c r="B324" s="2"/>
      <c r="C324" s="5"/>
      <c r="D324" s="2"/>
      <c r="E324" s="7"/>
      <c r="F324" s="7"/>
      <c r="G324" s="9"/>
      <c r="H324" s="4"/>
    </row>
    <row r="325" spans="1:8" x14ac:dyDescent="0.25">
      <c r="A325" s="10">
        <v>321</v>
      </c>
      <c r="B325" s="2"/>
      <c r="C325" s="5"/>
      <c r="D325" s="2"/>
      <c r="E325" s="7"/>
      <c r="F325" s="7"/>
      <c r="G325" s="9"/>
      <c r="H325" s="4"/>
    </row>
    <row r="326" spans="1:8" x14ac:dyDescent="0.25">
      <c r="A326" s="10">
        <v>322</v>
      </c>
      <c r="B326" s="2"/>
      <c r="C326" s="5"/>
      <c r="D326" s="2"/>
      <c r="E326" s="7"/>
      <c r="F326" s="7"/>
      <c r="G326" s="9"/>
      <c r="H326" s="4"/>
    </row>
    <row r="327" spans="1:8" x14ac:dyDescent="0.25">
      <c r="A327" s="10">
        <v>323</v>
      </c>
      <c r="B327" s="2"/>
      <c r="C327" s="5"/>
      <c r="D327" s="2"/>
      <c r="E327" s="7"/>
      <c r="F327" s="7"/>
      <c r="G327" s="9"/>
      <c r="H327" s="4"/>
    </row>
    <row r="328" spans="1:8" x14ac:dyDescent="0.25">
      <c r="A328" s="10">
        <v>324</v>
      </c>
      <c r="B328" s="2"/>
      <c r="C328" s="5"/>
      <c r="D328" s="2"/>
      <c r="E328" s="7"/>
      <c r="F328" s="7"/>
      <c r="G328" s="9"/>
      <c r="H328" s="4"/>
    </row>
    <row r="329" spans="1:8" x14ac:dyDescent="0.25">
      <c r="A329" s="10">
        <v>325</v>
      </c>
      <c r="B329" s="2"/>
      <c r="C329" s="5"/>
      <c r="D329" s="2"/>
      <c r="E329" s="7"/>
      <c r="F329" s="7"/>
      <c r="G329" s="9"/>
      <c r="H329" s="4"/>
    </row>
    <row r="330" spans="1:8" x14ac:dyDescent="0.25">
      <c r="A330" s="10">
        <v>326</v>
      </c>
      <c r="B330" s="2"/>
      <c r="C330" s="5"/>
      <c r="D330" s="2"/>
      <c r="E330" s="7"/>
      <c r="F330" s="7"/>
      <c r="G330" s="9"/>
      <c r="H330" s="4"/>
    </row>
    <row r="331" spans="1:8" x14ac:dyDescent="0.25">
      <c r="A331" s="10">
        <v>327</v>
      </c>
      <c r="B331" s="2"/>
      <c r="C331" s="5"/>
      <c r="D331" s="2"/>
      <c r="E331" s="7"/>
      <c r="F331" s="7"/>
      <c r="G331" s="9"/>
      <c r="H331" s="4"/>
    </row>
    <row r="332" spans="1:8" x14ac:dyDescent="0.25">
      <c r="A332" s="10">
        <v>328</v>
      </c>
      <c r="B332" s="2"/>
      <c r="C332" s="5"/>
      <c r="D332" s="2"/>
      <c r="E332" s="7"/>
      <c r="F332" s="7"/>
      <c r="G332" s="9"/>
      <c r="H332" s="4"/>
    </row>
    <row r="333" spans="1:8" x14ac:dyDescent="0.25">
      <c r="A333" s="10">
        <v>329</v>
      </c>
      <c r="B333" s="2"/>
      <c r="C333" s="5"/>
      <c r="D333" s="2"/>
      <c r="E333" s="7"/>
      <c r="F333" s="7"/>
      <c r="G333" s="9"/>
      <c r="H333" s="4"/>
    </row>
    <row r="334" spans="1:8" x14ac:dyDescent="0.25">
      <c r="A334" s="10">
        <v>330</v>
      </c>
      <c r="B334" s="2"/>
      <c r="C334" s="5"/>
      <c r="D334" s="2"/>
      <c r="E334" s="7"/>
      <c r="F334" s="7"/>
      <c r="G334" s="9"/>
      <c r="H334" s="4"/>
    </row>
    <row r="335" spans="1:8" x14ac:dyDescent="0.25">
      <c r="A335" s="10">
        <v>331</v>
      </c>
      <c r="B335" s="2"/>
      <c r="C335" s="5"/>
      <c r="D335" s="2"/>
      <c r="E335" s="7"/>
      <c r="F335" s="7"/>
      <c r="G335" s="9"/>
      <c r="H335" s="4"/>
    </row>
    <row r="336" spans="1:8" x14ac:dyDescent="0.25">
      <c r="A336" s="10">
        <v>332</v>
      </c>
      <c r="B336" s="2"/>
      <c r="C336" s="5"/>
      <c r="D336" s="2"/>
      <c r="E336" s="7"/>
      <c r="F336" s="7"/>
      <c r="G336" s="9"/>
      <c r="H336" s="4"/>
    </row>
    <row r="337" spans="1:8" x14ac:dyDescent="0.25">
      <c r="A337" s="10">
        <v>333</v>
      </c>
      <c r="B337" s="2"/>
      <c r="C337" s="5"/>
      <c r="D337" s="2"/>
      <c r="E337" s="7"/>
      <c r="F337" s="7"/>
      <c r="G337" s="9"/>
      <c r="H337" s="4"/>
    </row>
    <row r="338" spans="1:8" x14ac:dyDescent="0.25">
      <c r="A338" s="10">
        <v>334</v>
      </c>
      <c r="B338" s="2"/>
      <c r="C338" s="5"/>
      <c r="D338" s="2"/>
      <c r="E338" s="7"/>
      <c r="F338" s="7"/>
      <c r="G338" s="9"/>
      <c r="H338" s="4"/>
    </row>
    <row r="339" spans="1:8" x14ac:dyDescent="0.25">
      <c r="A339" s="10">
        <v>335</v>
      </c>
      <c r="B339" s="2"/>
      <c r="C339" s="5"/>
      <c r="D339" s="2"/>
      <c r="E339" s="7"/>
      <c r="F339" s="7"/>
      <c r="G339" s="9"/>
      <c r="H339" s="4"/>
    </row>
    <row r="340" spans="1:8" x14ac:dyDescent="0.25">
      <c r="A340" s="10">
        <v>336</v>
      </c>
      <c r="B340" s="2"/>
      <c r="C340" s="5"/>
      <c r="D340" s="2"/>
      <c r="E340" s="7"/>
      <c r="F340" s="7"/>
      <c r="G340" s="9"/>
      <c r="H340" s="4"/>
    </row>
    <row r="341" spans="1:8" x14ac:dyDescent="0.25">
      <c r="A341" s="10">
        <v>337</v>
      </c>
      <c r="B341" s="2"/>
      <c r="C341" s="5"/>
      <c r="D341" s="2"/>
      <c r="E341" s="7"/>
      <c r="F341" s="7"/>
      <c r="G341" s="9"/>
      <c r="H341" s="4"/>
    </row>
    <row r="342" spans="1:8" x14ac:dyDescent="0.25">
      <c r="A342" s="10">
        <v>338</v>
      </c>
      <c r="B342" s="2"/>
      <c r="C342" s="5"/>
      <c r="D342" s="2"/>
      <c r="E342" s="7"/>
      <c r="F342" s="7"/>
      <c r="G342" s="9"/>
      <c r="H342" s="4"/>
    </row>
    <row r="343" spans="1:8" x14ac:dyDescent="0.25">
      <c r="A343" s="10">
        <v>339</v>
      </c>
      <c r="B343" s="2"/>
      <c r="C343" s="5"/>
      <c r="D343" s="2"/>
      <c r="E343" s="7"/>
      <c r="F343" s="7"/>
      <c r="G343" s="9"/>
      <c r="H343" s="4"/>
    </row>
    <row r="344" spans="1:8" x14ac:dyDescent="0.25">
      <c r="A344" s="10">
        <v>340</v>
      </c>
      <c r="B344" s="2"/>
      <c r="C344" s="5"/>
      <c r="D344" s="2"/>
      <c r="E344" s="7"/>
      <c r="F344" s="7"/>
      <c r="G344" s="9"/>
      <c r="H344" s="4"/>
    </row>
    <row r="345" spans="1:8" x14ac:dyDescent="0.25">
      <c r="A345" s="10">
        <v>341</v>
      </c>
      <c r="B345" s="2"/>
      <c r="C345" s="5"/>
      <c r="D345" s="2"/>
      <c r="E345" s="7"/>
      <c r="F345" s="7"/>
      <c r="G345" s="9"/>
      <c r="H345" s="4"/>
    </row>
    <row r="346" spans="1:8" x14ac:dyDescent="0.25">
      <c r="A346" s="10">
        <v>342</v>
      </c>
      <c r="B346" s="2"/>
      <c r="C346" s="5"/>
      <c r="D346" s="2"/>
      <c r="E346" s="7"/>
      <c r="F346" s="7"/>
      <c r="G346" s="9"/>
      <c r="H346" s="4"/>
    </row>
    <row r="347" spans="1:8" x14ac:dyDescent="0.25">
      <c r="A347" s="10">
        <v>343</v>
      </c>
      <c r="B347" s="2"/>
      <c r="C347" s="5"/>
      <c r="D347" s="2"/>
      <c r="E347" s="7"/>
      <c r="F347" s="7"/>
      <c r="G347" s="9"/>
      <c r="H347" s="4"/>
    </row>
    <row r="348" spans="1:8" x14ac:dyDescent="0.25">
      <c r="A348" s="10">
        <v>344</v>
      </c>
      <c r="B348" s="2"/>
      <c r="C348" s="5"/>
      <c r="D348" s="2"/>
      <c r="E348" s="7"/>
      <c r="F348" s="7"/>
      <c r="G348" s="9"/>
      <c r="H348" s="4"/>
    </row>
    <row r="349" spans="1:8" x14ac:dyDescent="0.25">
      <c r="A349" s="10">
        <v>345</v>
      </c>
      <c r="B349" s="2"/>
      <c r="C349" s="5"/>
      <c r="D349" s="2"/>
      <c r="E349" s="7"/>
      <c r="F349" s="7"/>
      <c r="G349" s="9"/>
      <c r="H349" s="4"/>
    </row>
    <row r="350" spans="1:8" x14ac:dyDescent="0.25">
      <c r="A350" s="10">
        <v>346</v>
      </c>
      <c r="B350" s="2"/>
      <c r="C350" s="5"/>
      <c r="D350" s="2"/>
      <c r="E350" s="7"/>
      <c r="F350" s="7"/>
      <c r="G350" s="9"/>
      <c r="H350" s="4"/>
    </row>
    <row r="351" spans="1:8" x14ac:dyDescent="0.25">
      <c r="A351" s="10">
        <v>347</v>
      </c>
      <c r="B351" s="2"/>
      <c r="C351" s="5"/>
      <c r="D351" s="2"/>
      <c r="E351" s="7"/>
      <c r="F351" s="7"/>
      <c r="G351" s="9"/>
      <c r="H351" s="4"/>
    </row>
    <row r="352" spans="1:8" x14ac:dyDescent="0.25">
      <c r="A352" s="10">
        <v>348</v>
      </c>
      <c r="B352" s="2"/>
      <c r="C352" s="5"/>
      <c r="D352" s="2"/>
      <c r="E352" s="7"/>
      <c r="F352" s="7"/>
      <c r="G352" s="9"/>
      <c r="H352" s="4"/>
    </row>
    <row r="353" spans="1:8" x14ac:dyDescent="0.25">
      <c r="A353" s="10">
        <v>349</v>
      </c>
      <c r="B353" s="2"/>
      <c r="C353" s="5"/>
      <c r="D353" s="2"/>
      <c r="E353" s="7"/>
      <c r="F353" s="7"/>
      <c r="G353" s="9"/>
      <c r="H353" s="4"/>
    </row>
    <row r="354" spans="1:8" x14ac:dyDescent="0.25">
      <c r="A354" s="10">
        <v>350</v>
      </c>
      <c r="B354" s="2"/>
      <c r="C354" s="5"/>
      <c r="D354" s="2"/>
      <c r="E354" s="7"/>
      <c r="F354" s="7"/>
      <c r="G354" s="9"/>
      <c r="H354" s="4"/>
    </row>
    <row r="355" spans="1:8" x14ac:dyDescent="0.25">
      <c r="A355" s="10">
        <v>351</v>
      </c>
      <c r="B355" s="2"/>
      <c r="C355" s="5"/>
      <c r="D355" s="2"/>
      <c r="E355" s="7"/>
      <c r="F355" s="7"/>
      <c r="G355" s="9"/>
      <c r="H355" s="4"/>
    </row>
    <row r="356" spans="1:8" x14ac:dyDescent="0.25">
      <c r="A356" s="10">
        <v>352</v>
      </c>
      <c r="B356" s="2"/>
      <c r="C356" s="5"/>
      <c r="D356" s="2"/>
      <c r="E356" s="7"/>
      <c r="F356" s="7"/>
      <c r="G356" s="9"/>
      <c r="H356" s="4"/>
    </row>
    <row r="357" spans="1:8" x14ac:dyDescent="0.25">
      <c r="A357" s="10">
        <v>353</v>
      </c>
      <c r="B357" s="2"/>
      <c r="C357" s="5"/>
      <c r="D357" s="2"/>
      <c r="E357" s="7"/>
      <c r="F357" s="7"/>
      <c r="G357" s="9"/>
      <c r="H357" s="4"/>
    </row>
    <row r="358" spans="1:8" x14ac:dyDescent="0.25">
      <c r="A358" s="10">
        <v>354</v>
      </c>
      <c r="B358" s="2"/>
      <c r="C358" s="5"/>
      <c r="D358" s="2"/>
      <c r="E358" s="7"/>
      <c r="F358" s="7"/>
      <c r="G358" s="9"/>
      <c r="H358" s="4"/>
    </row>
    <row r="359" spans="1:8" x14ac:dyDescent="0.25">
      <c r="A359" s="10">
        <v>355</v>
      </c>
      <c r="B359" s="2"/>
      <c r="C359" s="5"/>
      <c r="D359" s="2"/>
      <c r="E359" s="7"/>
      <c r="F359" s="7"/>
      <c r="G359" s="9"/>
      <c r="H359" s="4"/>
    </row>
    <row r="360" spans="1:8" x14ac:dyDescent="0.25">
      <c r="A360" s="10">
        <v>356</v>
      </c>
      <c r="B360" s="2"/>
      <c r="C360" s="5"/>
      <c r="D360" s="2"/>
      <c r="E360" s="7"/>
      <c r="F360" s="7"/>
      <c r="G360" s="9"/>
      <c r="H360" s="4"/>
    </row>
    <row r="361" spans="1:8" x14ac:dyDescent="0.25">
      <c r="A361" s="10">
        <v>357</v>
      </c>
      <c r="B361" s="2"/>
      <c r="C361" s="5"/>
      <c r="D361" s="2"/>
      <c r="E361" s="7"/>
      <c r="F361" s="7"/>
      <c r="G361" s="9"/>
      <c r="H361" s="4"/>
    </row>
    <row r="362" spans="1:8" x14ac:dyDescent="0.25">
      <c r="A362" s="10">
        <v>358</v>
      </c>
      <c r="B362" s="2"/>
      <c r="C362" s="5"/>
      <c r="D362" s="2"/>
      <c r="E362" s="7"/>
      <c r="F362" s="7"/>
      <c r="G362" s="9"/>
      <c r="H362" s="4"/>
    </row>
    <row r="363" spans="1:8" x14ac:dyDescent="0.25">
      <c r="A363" s="10">
        <v>359</v>
      </c>
      <c r="B363" s="2"/>
      <c r="C363" s="5"/>
      <c r="D363" s="2"/>
      <c r="E363" s="7"/>
      <c r="F363" s="7"/>
      <c r="G363" s="9"/>
      <c r="H363" s="4"/>
    </row>
    <row r="364" spans="1:8" x14ac:dyDescent="0.25">
      <c r="A364" s="10">
        <v>360</v>
      </c>
      <c r="B364" s="2"/>
      <c r="C364" s="5"/>
      <c r="D364" s="2"/>
      <c r="E364" s="7"/>
      <c r="F364" s="7"/>
      <c r="G364" s="9"/>
      <c r="H364" s="4"/>
    </row>
    <row r="365" spans="1:8" x14ac:dyDescent="0.25">
      <c r="A365" s="10">
        <v>361</v>
      </c>
      <c r="B365" s="2"/>
      <c r="C365" s="5"/>
      <c r="D365" s="2"/>
      <c r="E365" s="7"/>
      <c r="F365" s="7"/>
      <c r="G365" s="9"/>
      <c r="H365" s="4"/>
    </row>
    <row r="366" spans="1:8" x14ac:dyDescent="0.25">
      <c r="A366" s="10">
        <v>362</v>
      </c>
      <c r="B366" s="2"/>
      <c r="C366" s="5"/>
      <c r="D366" s="2"/>
      <c r="E366" s="7"/>
      <c r="F366" s="7"/>
      <c r="G366" s="9"/>
      <c r="H366" s="4"/>
    </row>
    <row r="367" spans="1:8" x14ac:dyDescent="0.25">
      <c r="A367" s="10">
        <v>363</v>
      </c>
      <c r="B367" s="2"/>
      <c r="C367" s="5"/>
      <c r="D367" s="2"/>
      <c r="E367" s="7"/>
      <c r="F367" s="7"/>
      <c r="G367" s="9"/>
      <c r="H367" s="4"/>
    </row>
    <row r="368" spans="1:8" x14ac:dyDescent="0.25">
      <c r="A368" s="10">
        <v>364</v>
      </c>
      <c r="B368" s="2"/>
      <c r="C368" s="5"/>
      <c r="D368" s="2"/>
      <c r="E368" s="7"/>
      <c r="F368" s="7"/>
      <c r="G368" s="9"/>
      <c r="H368" s="4"/>
    </row>
    <row r="369" spans="1:8" x14ac:dyDescent="0.25">
      <c r="A369" s="10">
        <v>365</v>
      </c>
      <c r="B369" s="2"/>
      <c r="C369" s="5"/>
      <c r="D369" s="2"/>
      <c r="E369" s="7"/>
      <c r="F369" s="7"/>
      <c r="G369" s="9"/>
      <c r="H369" s="4"/>
    </row>
    <row r="370" spans="1:8" x14ac:dyDescent="0.25">
      <c r="A370" s="10">
        <v>366</v>
      </c>
      <c r="B370" s="2"/>
      <c r="C370" s="5"/>
      <c r="D370" s="2"/>
      <c r="E370" s="7"/>
      <c r="F370" s="7"/>
      <c r="G370" s="9"/>
      <c r="H370" s="4"/>
    </row>
    <row r="371" spans="1:8" x14ac:dyDescent="0.25">
      <c r="A371" s="10">
        <v>367</v>
      </c>
      <c r="B371" s="2"/>
      <c r="C371" s="5"/>
      <c r="D371" s="2"/>
      <c r="E371" s="7"/>
      <c r="F371" s="7"/>
      <c r="G371" s="9"/>
      <c r="H371" s="4"/>
    </row>
    <row r="372" spans="1:8" x14ac:dyDescent="0.25">
      <c r="A372" s="10">
        <v>368</v>
      </c>
      <c r="B372" s="2"/>
      <c r="C372" s="5"/>
      <c r="D372" s="2"/>
      <c r="E372" s="7"/>
      <c r="F372" s="7"/>
      <c r="G372" s="9"/>
      <c r="H372" s="4"/>
    </row>
    <row r="373" spans="1:8" x14ac:dyDescent="0.25">
      <c r="A373" s="10">
        <v>369</v>
      </c>
      <c r="B373" s="2"/>
      <c r="C373" s="5"/>
      <c r="D373" s="2"/>
      <c r="E373" s="7"/>
      <c r="F373" s="7"/>
      <c r="G373" s="9"/>
      <c r="H373" s="4"/>
    </row>
    <row r="374" spans="1:8" x14ac:dyDescent="0.25">
      <c r="A374" s="10">
        <v>370</v>
      </c>
      <c r="B374" s="2"/>
      <c r="C374" s="5"/>
      <c r="D374" s="2"/>
      <c r="E374" s="7"/>
      <c r="F374" s="7"/>
      <c r="G374" s="9"/>
      <c r="H374" s="4"/>
    </row>
    <row r="375" spans="1:8" x14ac:dyDescent="0.25">
      <c r="A375" s="10">
        <v>371</v>
      </c>
      <c r="B375" s="2"/>
      <c r="C375" s="5"/>
      <c r="D375" s="2"/>
      <c r="E375" s="7"/>
      <c r="F375" s="7"/>
      <c r="G375" s="9"/>
      <c r="H375" s="4"/>
    </row>
    <row r="376" spans="1:8" x14ac:dyDescent="0.25">
      <c r="A376" s="10">
        <v>372</v>
      </c>
      <c r="B376" s="2"/>
      <c r="C376" s="5"/>
      <c r="D376" s="2"/>
      <c r="E376" s="7"/>
      <c r="F376" s="7"/>
      <c r="G376" s="9"/>
      <c r="H376" s="4"/>
    </row>
    <row r="377" spans="1:8" x14ac:dyDescent="0.25">
      <c r="A377" s="10">
        <v>373</v>
      </c>
      <c r="B377" s="2"/>
      <c r="C377" s="5"/>
      <c r="D377" s="2"/>
      <c r="E377" s="7"/>
      <c r="F377" s="7"/>
      <c r="G377" s="9"/>
      <c r="H377" s="4"/>
    </row>
    <row r="378" spans="1:8" x14ac:dyDescent="0.25">
      <c r="A378" s="10">
        <v>374</v>
      </c>
      <c r="B378" s="2"/>
      <c r="C378" s="5"/>
      <c r="D378" s="2"/>
      <c r="E378" s="7"/>
      <c r="F378" s="7"/>
      <c r="G378" s="9"/>
      <c r="H378" s="4"/>
    </row>
    <row r="379" spans="1:8" x14ac:dyDescent="0.25">
      <c r="A379" s="10">
        <v>375</v>
      </c>
      <c r="B379" s="2"/>
      <c r="C379" s="5"/>
      <c r="D379" s="2"/>
      <c r="E379" s="7"/>
      <c r="F379" s="7"/>
      <c r="G379" s="9"/>
      <c r="H379" s="4"/>
    </row>
    <row r="380" spans="1:8" x14ac:dyDescent="0.25">
      <c r="A380" s="10">
        <v>376</v>
      </c>
      <c r="B380" s="2"/>
      <c r="C380" s="5"/>
      <c r="D380" s="2"/>
      <c r="E380" s="7"/>
      <c r="F380" s="7"/>
      <c r="G380" s="9"/>
      <c r="H380" s="4"/>
    </row>
    <row r="381" spans="1:8" x14ac:dyDescent="0.25">
      <c r="A381" s="10">
        <v>377</v>
      </c>
      <c r="B381" s="2"/>
      <c r="C381" s="5"/>
      <c r="D381" s="2"/>
      <c r="E381" s="7"/>
      <c r="F381" s="7"/>
      <c r="G381" s="9"/>
      <c r="H381" s="4"/>
    </row>
    <row r="382" spans="1:8" x14ac:dyDescent="0.25">
      <c r="A382" s="10">
        <v>378</v>
      </c>
      <c r="B382" s="2"/>
      <c r="C382" s="5"/>
      <c r="D382" s="2"/>
      <c r="E382" s="7"/>
      <c r="F382" s="7"/>
      <c r="G382" s="9"/>
      <c r="H382" s="4"/>
    </row>
    <row r="383" spans="1:8" x14ac:dyDescent="0.25">
      <c r="A383" s="10">
        <v>379</v>
      </c>
      <c r="B383" s="2"/>
      <c r="C383" s="5"/>
      <c r="D383" s="2"/>
      <c r="E383" s="7"/>
      <c r="F383" s="7"/>
      <c r="G383" s="9"/>
      <c r="H383" s="4"/>
    </row>
    <row r="384" spans="1:8" x14ac:dyDescent="0.25">
      <c r="A384" s="10">
        <v>380</v>
      </c>
      <c r="B384" s="2"/>
      <c r="C384" s="5"/>
      <c r="D384" s="2"/>
      <c r="E384" s="7"/>
      <c r="F384" s="7"/>
      <c r="G384" s="9"/>
      <c r="H384" s="4"/>
    </row>
    <row r="385" spans="1:8" x14ac:dyDescent="0.25">
      <c r="A385" s="10">
        <v>381</v>
      </c>
      <c r="B385" s="2"/>
      <c r="C385" s="5"/>
      <c r="D385" s="2"/>
      <c r="E385" s="7"/>
      <c r="F385" s="7"/>
      <c r="G385" s="9"/>
      <c r="H385" s="4"/>
    </row>
    <row r="386" spans="1:8" x14ac:dyDescent="0.25">
      <c r="A386" s="10">
        <v>382</v>
      </c>
      <c r="B386" s="2"/>
      <c r="C386" s="5"/>
      <c r="D386" s="2"/>
      <c r="E386" s="7"/>
      <c r="F386" s="7"/>
      <c r="G386" s="9"/>
      <c r="H386" s="4"/>
    </row>
    <row r="387" spans="1:8" x14ac:dyDescent="0.25">
      <c r="A387" s="10">
        <v>383</v>
      </c>
      <c r="B387" s="2"/>
      <c r="C387" s="5"/>
      <c r="D387" s="2"/>
      <c r="E387" s="7"/>
      <c r="F387" s="7"/>
      <c r="G387" s="9"/>
      <c r="H387" s="4"/>
    </row>
    <row r="388" spans="1:8" x14ac:dyDescent="0.25">
      <c r="A388" s="10">
        <v>384</v>
      </c>
      <c r="B388" s="2"/>
      <c r="C388" s="5"/>
      <c r="D388" s="2"/>
      <c r="E388" s="7"/>
      <c r="F388" s="7"/>
      <c r="G388" s="9"/>
      <c r="H388" s="4"/>
    </row>
    <row r="389" spans="1:8" x14ac:dyDescent="0.25">
      <c r="A389" s="10">
        <v>385</v>
      </c>
      <c r="B389" s="2"/>
      <c r="C389" s="5"/>
      <c r="D389" s="2"/>
      <c r="E389" s="7"/>
      <c r="F389" s="7"/>
      <c r="G389" s="9"/>
      <c r="H389" s="4"/>
    </row>
    <row r="390" spans="1:8" x14ac:dyDescent="0.25">
      <c r="A390" s="10">
        <v>386</v>
      </c>
      <c r="B390" s="2"/>
      <c r="C390" s="5"/>
      <c r="D390" s="2"/>
      <c r="E390" s="7"/>
      <c r="F390" s="7"/>
      <c r="G390" s="9"/>
      <c r="H390" s="4"/>
    </row>
    <row r="391" spans="1:8" x14ac:dyDescent="0.25">
      <c r="A391" s="10">
        <v>387</v>
      </c>
      <c r="B391" s="2"/>
      <c r="C391" s="5"/>
      <c r="D391" s="2"/>
      <c r="E391" s="7"/>
      <c r="F391" s="7"/>
      <c r="G391" s="9"/>
      <c r="H391" s="4"/>
    </row>
    <row r="392" spans="1:8" x14ac:dyDescent="0.25">
      <c r="A392" s="10">
        <v>388</v>
      </c>
      <c r="B392" s="2"/>
      <c r="C392" s="5"/>
      <c r="D392" s="2"/>
      <c r="E392" s="7"/>
      <c r="F392" s="7"/>
      <c r="G392" s="9"/>
      <c r="H392" s="4"/>
    </row>
    <row r="393" spans="1:8" x14ac:dyDescent="0.25">
      <c r="A393" s="10">
        <v>389</v>
      </c>
      <c r="B393" s="2"/>
      <c r="C393" s="5"/>
      <c r="D393" s="2"/>
      <c r="E393" s="7"/>
      <c r="F393" s="7"/>
      <c r="G393" s="9"/>
      <c r="H393" s="4"/>
    </row>
    <row r="394" spans="1:8" x14ac:dyDescent="0.25">
      <c r="A394" s="10">
        <v>390</v>
      </c>
      <c r="B394" s="2"/>
      <c r="C394" s="5"/>
      <c r="D394" s="2"/>
      <c r="E394" s="7"/>
      <c r="F394" s="7"/>
      <c r="G394" s="9"/>
      <c r="H394" s="4"/>
    </row>
    <row r="395" spans="1:8" x14ac:dyDescent="0.25">
      <c r="A395" s="10">
        <v>391</v>
      </c>
      <c r="B395" s="2"/>
      <c r="C395" s="5"/>
      <c r="D395" s="2"/>
      <c r="E395" s="7"/>
      <c r="F395" s="7"/>
      <c r="G395" s="9"/>
      <c r="H395" s="4"/>
    </row>
    <row r="396" spans="1:8" x14ac:dyDescent="0.25">
      <c r="A396" s="10">
        <v>392</v>
      </c>
      <c r="B396" s="2"/>
      <c r="C396" s="5"/>
      <c r="D396" s="2"/>
      <c r="E396" s="7"/>
      <c r="F396" s="7"/>
      <c r="G396" s="9"/>
      <c r="H396" s="4"/>
    </row>
    <row r="397" spans="1:8" x14ac:dyDescent="0.25">
      <c r="A397" s="10">
        <v>393</v>
      </c>
      <c r="B397" s="2"/>
      <c r="C397" s="5"/>
      <c r="D397" s="2"/>
      <c r="E397" s="7"/>
      <c r="F397" s="7"/>
      <c r="G397" s="9"/>
      <c r="H397" s="4"/>
    </row>
    <row r="398" spans="1:8" x14ac:dyDescent="0.25">
      <c r="A398" s="10">
        <v>394</v>
      </c>
      <c r="B398" s="2"/>
      <c r="C398" s="5"/>
      <c r="D398" s="2"/>
      <c r="E398" s="7"/>
      <c r="F398" s="7"/>
      <c r="G398" s="9"/>
      <c r="H398" s="4"/>
    </row>
    <row r="399" spans="1:8" x14ac:dyDescent="0.25">
      <c r="A399" s="10">
        <v>395</v>
      </c>
      <c r="B399" s="2"/>
      <c r="C399" s="5"/>
      <c r="D399" s="2"/>
      <c r="E399" s="7"/>
      <c r="F399" s="7"/>
      <c r="G399" s="9"/>
      <c r="H399" s="4"/>
    </row>
    <row r="400" spans="1:8" x14ac:dyDescent="0.25">
      <c r="A400" s="10">
        <v>396</v>
      </c>
      <c r="B400" s="2"/>
      <c r="C400" s="5"/>
      <c r="D400" s="2"/>
      <c r="E400" s="7"/>
      <c r="F400" s="7"/>
      <c r="G400" s="9"/>
      <c r="H400" s="4"/>
    </row>
    <row r="401" spans="1:8" x14ac:dyDescent="0.25">
      <c r="A401" s="10">
        <v>397</v>
      </c>
      <c r="B401" s="2"/>
      <c r="C401" s="5"/>
      <c r="D401" s="2"/>
      <c r="E401" s="7"/>
      <c r="F401" s="7"/>
      <c r="G401" s="9"/>
      <c r="H401" s="4"/>
    </row>
    <row r="402" spans="1:8" x14ac:dyDescent="0.25">
      <c r="A402" s="10">
        <v>398</v>
      </c>
      <c r="B402" s="2"/>
      <c r="C402" s="5"/>
      <c r="D402" s="2"/>
      <c r="E402" s="7"/>
      <c r="F402" s="7"/>
      <c r="G402" s="9"/>
      <c r="H402" s="4"/>
    </row>
    <row r="403" spans="1:8" x14ac:dyDescent="0.25">
      <c r="A403" s="10">
        <v>399</v>
      </c>
      <c r="B403" s="2"/>
      <c r="C403" s="5"/>
      <c r="D403" s="2"/>
      <c r="E403" s="7"/>
      <c r="F403" s="7"/>
      <c r="G403" s="9"/>
      <c r="H403" s="4"/>
    </row>
    <row r="404" spans="1:8" x14ac:dyDescent="0.25">
      <c r="A404" s="10">
        <v>400</v>
      </c>
      <c r="B404" s="2"/>
      <c r="C404" s="5"/>
      <c r="D404" s="2"/>
      <c r="E404" s="7"/>
      <c r="F404" s="7"/>
      <c r="G404" s="9"/>
      <c r="H404" s="4"/>
    </row>
    <row r="405" spans="1:8" x14ac:dyDescent="0.25">
      <c r="A405" s="10">
        <v>401</v>
      </c>
      <c r="B405" s="2"/>
      <c r="C405" s="5"/>
      <c r="D405" s="2"/>
      <c r="E405" s="7"/>
      <c r="F405" s="7"/>
      <c r="G405" s="9"/>
      <c r="H405" s="4"/>
    </row>
    <row r="406" spans="1:8" x14ac:dyDescent="0.25">
      <c r="A406" s="10">
        <v>402</v>
      </c>
      <c r="B406" s="2"/>
      <c r="C406" s="5"/>
      <c r="D406" s="2"/>
      <c r="E406" s="7"/>
      <c r="F406" s="7"/>
      <c r="G406" s="9"/>
      <c r="H406" s="4"/>
    </row>
    <row r="407" spans="1:8" x14ac:dyDescent="0.25">
      <c r="A407" s="10">
        <v>403</v>
      </c>
      <c r="B407" s="2"/>
      <c r="C407" s="5"/>
      <c r="D407" s="2"/>
      <c r="E407" s="7"/>
      <c r="F407" s="7"/>
      <c r="G407" s="9"/>
      <c r="H407" s="4"/>
    </row>
    <row r="408" spans="1:8" x14ac:dyDescent="0.25">
      <c r="A408" s="10">
        <v>404</v>
      </c>
      <c r="B408" s="2"/>
      <c r="C408" s="5"/>
      <c r="D408" s="2"/>
      <c r="E408" s="7"/>
      <c r="F408" s="7"/>
      <c r="G408" s="9"/>
      <c r="H408" s="4"/>
    </row>
    <row r="409" spans="1:8" x14ac:dyDescent="0.25">
      <c r="A409" s="10">
        <v>405</v>
      </c>
      <c r="B409" s="2"/>
      <c r="C409" s="5"/>
      <c r="D409" s="2"/>
      <c r="E409" s="7"/>
      <c r="F409" s="7"/>
      <c r="G409" s="9"/>
      <c r="H409" s="4"/>
    </row>
    <row r="410" spans="1:8" x14ac:dyDescent="0.25">
      <c r="A410" s="10">
        <v>406</v>
      </c>
      <c r="B410" s="2"/>
      <c r="C410" s="5"/>
      <c r="D410" s="2"/>
      <c r="E410" s="7"/>
      <c r="F410" s="7"/>
      <c r="G410" s="9"/>
      <c r="H410" s="4"/>
    </row>
    <row r="411" spans="1:8" x14ac:dyDescent="0.25">
      <c r="A411" s="10">
        <v>407</v>
      </c>
      <c r="B411" s="2"/>
      <c r="C411" s="5"/>
      <c r="D411" s="2"/>
      <c r="E411" s="7"/>
      <c r="F411" s="7"/>
      <c r="G411" s="9"/>
      <c r="H411" s="4"/>
    </row>
    <row r="412" spans="1:8" x14ac:dyDescent="0.25">
      <c r="A412" s="10">
        <v>408</v>
      </c>
      <c r="B412" s="2"/>
      <c r="C412" s="5"/>
      <c r="D412" s="2"/>
      <c r="E412" s="7"/>
      <c r="F412" s="7"/>
      <c r="G412" s="9"/>
      <c r="H412" s="4"/>
    </row>
    <row r="413" spans="1:8" x14ac:dyDescent="0.25">
      <c r="A413" s="10">
        <v>409</v>
      </c>
      <c r="B413" s="2"/>
      <c r="C413" s="5"/>
      <c r="D413" s="2"/>
      <c r="E413" s="7"/>
      <c r="F413" s="7"/>
      <c r="G413" s="9"/>
      <c r="H413" s="4"/>
    </row>
    <row r="414" spans="1:8" x14ac:dyDescent="0.25">
      <c r="A414" s="10">
        <v>410</v>
      </c>
      <c r="B414" s="2"/>
      <c r="C414" s="5"/>
      <c r="D414" s="2"/>
      <c r="E414" s="7"/>
      <c r="F414" s="7"/>
      <c r="G414" s="9"/>
      <c r="H414" s="4"/>
    </row>
    <row r="415" spans="1:8" x14ac:dyDescent="0.25">
      <c r="A415" s="10">
        <v>411</v>
      </c>
      <c r="B415" s="2"/>
      <c r="C415" s="5"/>
      <c r="D415" s="2"/>
      <c r="E415" s="7"/>
      <c r="F415" s="7"/>
      <c r="G415" s="9"/>
      <c r="H415" s="4"/>
    </row>
    <row r="416" spans="1:8" x14ac:dyDescent="0.25">
      <c r="A416" s="10">
        <v>412</v>
      </c>
      <c r="B416" s="2"/>
      <c r="C416" s="5"/>
      <c r="D416" s="2"/>
      <c r="E416" s="7"/>
      <c r="F416" s="7"/>
      <c r="G416" s="9"/>
      <c r="H416" s="4"/>
    </row>
    <row r="417" spans="1:8" x14ac:dyDescent="0.25">
      <c r="A417" s="10">
        <v>413</v>
      </c>
      <c r="B417" s="2"/>
      <c r="C417" s="5"/>
      <c r="D417" s="2"/>
      <c r="E417" s="7"/>
      <c r="F417" s="7"/>
      <c r="G417" s="9"/>
      <c r="H417" s="4"/>
    </row>
    <row r="418" spans="1:8" x14ac:dyDescent="0.25">
      <c r="A418" s="10">
        <v>414</v>
      </c>
      <c r="B418" s="2"/>
      <c r="C418" s="5"/>
      <c r="D418" s="2"/>
      <c r="E418" s="7"/>
      <c r="F418" s="7"/>
      <c r="G418" s="9"/>
      <c r="H418" s="4"/>
    </row>
    <row r="419" spans="1:8" x14ac:dyDescent="0.25">
      <c r="A419" s="10">
        <v>415</v>
      </c>
      <c r="B419" s="2"/>
      <c r="C419" s="5"/>
      <c r="D419" s="2"/>
      <c r="E419" s="7"/>
      <c r="F419" s="7"/>
      <c r="G419" s="9"/>
      <c r="H419" s="4"/>
    </row>
    <row r="420" spans="1:8" x14ac:dyDescent="0.25">
      <c r="A420" s="10">
        <v>416</v>
      </c>
      <c r="B420" s="2"/>
      <c r="C420" s="5"/>
      <c r="D420" s="2"/>
      <c r="E420" s="7"/>
      <c r="F420" s="7"/>
      <c r="G420" s="9"/>
      <c r="H420" s="4"/>
    </row>
    <row r="421" spans="1:8" x14ac:dyDescent="0.25">
      <c r="A421" s="10">
        <v>417</v>
      </c>
      <c r="B421" s="2"/>
      <c r="C421" s="5"/>
      <c r="D421" s="2"/>
      <c r="E421" s="7"/>
      <c r="F421" s="7"/>
      <c r="G421" s="9"/>
      <c r="H421" s="4"/>
    </row>
    <row r="422" spans="1:8" x14ac:dyDescent="0.25">
      <c r="A422" s="10">
        <v>418</v>
      </c>
      <c r="B422" s="2"/>
      <c r="C422" s="5"/>
      <c r="D422" s="2"/>
      <c r="E422" s="7"/>
      <c r="F422" s="7"/>
      <c r="G422" s="9"/>
      <c r="H422" s="4"/>
    </row>
    <row r="423" spans="1:8" x14ac:dyDescent="0.25">
      <c r="A423" s="10">
        <v>419</v>
      </c>
      <c r="B423" s="1"/>
      <c r="C423" s="5"/>
      <c r="D423" s="2"/>
      <c r="E423" s="7"/>
      <c r="F423" s="7"/>
      <c r="G423" s="9"/>
      <c r="H423" s="4"/>
    </row>
    <row r="424" spans="1:8" x14ac:dyDescent="0.25">
      <c r="A424" s="10">
        <v>420</v>
      </c>
      <c r="B424" s="1"/>
      <c r="C424" s="5"/>
      <c r="D424" s="2"/>
      <c r="E424" s="7"/>
      <c r="F424" s="7"/>
      <c r="G424" s="9"/>
      <c r="H424" s="4"/>
    </row>
    <row r="425" spans="1:8" x14ac:dyDescent="0.25">
      <c r="A425" s="10">
        <v>421</v>
      </c>
      <c r="B425" s="1"/>
      <c r="C425" s="5"/>
      <c r="D425" s="2"/>
      <c r="E425" s="7"/>
      <c r="F425" s="7"/>
      <c r="G425" s="9"/>
      <c r="H425" s="4"/>
    </row>
    <row r="426" spans="1:8" x14ac:dyDescent="0.25">
      <c r="A426" s="10">
        <v>422</v>
      </c>
      <c r="B426" s="1"/>
      <c r="C426" s="5"/>
      <c r="D426" s="2"/>
      <c r="E426" s="7"/>
      <c r="F426" s="7"/>
      <c r="G426" s="9"/>
      <c r="H426" s="4"/>
    </row>
    <row r="427" spans="1:8" x14ac:dyDescent="0.25">
      <c r="A427" s="10">
        <v>423</v>
      </c>
      <c r="B427" s="1"/>
      <c r="C427" s="5"/>
      <c r="D427" s="2"/>
      <c r="E427" s="7"/>
      <c r="F427" s="7"/>
      <c r="G427" s="9"/>
      <c r="H427" s="4"/>
    </row>
    <row r="428" spans="1:8" x14ac:dyDescent="0.25">
      <c r="A428" s="10">
        <v>424</v>
      </c>
      <c r="B428" s="1"/>
      <c r="C428" s="5"/>
      <c r="D428" s="2"/>
      <c r="E428" s="7"/>
      <c r="F428" s="7"/>
      <c r="G428" s="9"/>
      <c r="H428" s="4"/>
    </row>
    <row r="429" spans="1:8" x14ac:dyDescent="0.25">
      <c r="G429" s="9"/>
    </row>
  </sheetData>
  <sheetProtection algorithmName="SHA-512" hashValue="0jIumlzoV19Z03BPo0BwnkpShq+3YQ0GI4OCwNI6aE9OxOhoN4Grwoam4AydrAbNhze5O+KlcxxaDuedC8k2lA==" saltValue="WGnFuljlUZHQxt7TvnqytQ==" spinCount="100000" sheet="1" objects="1" scenarios="1"/>
  <autoFilter ref="B4:H4" xr:uid="{00000000-0009-0000-0000-000000000000}">
    <sortState xmlns:xlrd2="http://schemas.microsoft.com/office/spreadsheetml/2017/richdata2" ref="B5:H428">
      <sortCondition ref="B4"/>
    </sortState>
  </autoFilter>
  <sortState xmlns:xlrd2="http://schemas.microsoft.com/office/spreadsheetml/2017/richdata2" ref="B5:H10">
    <sortCondition ref="B5:B10"/>
  </sortState>
  <mergeCells count="1">
    <mergeCell ref="B2:H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Chudzińska</dc:creator>
  <cp:lastModifiedBy>Anita Chudzińska</cp:lastModifiedBy>
  <cp:lastPrinted>2020-03-04T10:44:25Z</cp:lastPrinted>
  <dcterms:created xsi:type="dcterms:W3CDTF">2018-02-06T06:39:19Z</dcterms:created>
  <dcterms:modified xsi:type="dcterms:W3CDTF">2020-03-04T12:45:09Z</dcterms:modified>
</cp:coreProperties>
</file>